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activeTab="12"/>
  </bookViews>
  <sheets>
    <sheet name="обложка" sheetId="1" r:id="rId1"/>
    <sheet name="прил 1" sheetId="2" r:id="rId2"/>
    <sheet name="прил 2" sheetId="3" r:id="rId3"/>
    <sheet name="прил 3" sheetId="4" r:id="rId4"/>
    <sheet name="прил 4" sheetId="5" r:id="rId5"/>
    <sheet name="прил 5" sheetId="6" r:id="rId6"/>
    <sheet name="прил 6" sheetId="7" r:id="rId7"/>
    <sheet name="прил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</sheets>
  <definedNames/>
  <calcPr fullCalcOnLoad="1"/>
</workbook>
</file>

<file path=xl/sharedStrings.xml><?xml version="1.0" encoding="utf-8"?>
<sst xmlns="http://schemas.openxmlformats.org/spreadsheetml/2006/main" count="432" uniqueCount="241">
  <si>
    <t>Пояснения к бухгалтерскому балансу</t>
  </si>
  <si>
    <t>и отчету о прибылях и убытках</t>
  </si>
  <si>
    <t>Открытое Акционерное Общество "Автогенный завод"</t>
  </si>
  <si>
    <t>за 2011 год</t>
  </si>
  <si>
    <t>Приложение №1</t>
  </si>
  <si>
    <t>Стр.1</t>
  </si>
  <si>
    <t xml:space="preserve"> Основные средства, тыс.рублей</t>
  </si>
  <si>
    <t>Группа ОС</t>
  </si>
  <si>
    <t>Стоимость на начало периода</t>
  </si>
  <si>
    <t>Амортизация на начало периода</t>
  </si>
  <si>
    <t>Увеличение стоимости</t>
  </si>
  <si>
    <t>Амортизация за период</t>
  </si>
  <si>
    <t>Уменьшение стоимости</t>
  </si>
  <si>
    <t>Стоимость на конец периода</t>
  </si>
  <si>
    <t>Амортизация на конец периода</t>
  </si>
  <si>
    <t>Остаточная стоимость</t>
  </si>
  <si>
    <t>ОСНОВНОЕ ПОДРАЗДЕЛЕНИЕ</t>
  </si>
  <si>
    <t>Машины и оборудование (кроме офисного)</t>
  </si>
  <si>
    <t>Сооружения</t>
  </si>
  <si>
    <t>Транспортные средства</t>
  </si>
  <si>
    <t>Здания</t>
  </si>
  <si>
    <t>Производственный и хозяйственный инвентарь</t>
  </si>
  <si>
    <t>Офисное оборудование</t>
  </si>
  <si>
    <t>Другие виды основных средств</t>
  </si>
  <si>
    <t>Земельные участки</t>
  </si>
  <si>
    <t>АЛТАЙСКИЙ ФИЛИАЛ</t>
  </si>
  <si>
    <t>КУРГАНСКИЙ ФИЛИАЛ</t>
  </si>
  <si>
    <t>НОВОСИБИРСКИЙ ФИЛИАЛ</t>
  </si>
  <si>
    <t>ТОМСКИЙ ФИЛИАЛ</t>
  </si>
  <si>
    <t>ТЮМЕНСКИЙ ФИЛИАЛ</t>
  </si>
  <si>
    <t>ЧЕЛЯБИНСКИЙ ФИЛИАЛ</t>
  </si>
  <si>
    <t>Стр.2</t>
  </si>
  <si>
    <t>АВТОГЕННЫЙ ЗАВОД</t>
  </si>
  <si>
    <t>Приложение №2</t>
  </si>
  <si>
    <t>Расшифровка прочих внеобортных активов</t>
  </si>
  <si>
    <t>Вложения во внеоборотные активы, тыс.рублей</t>
  </si>
  <si>
    <t>Объект</t>
  </si>
  <si>
    <t>На начало отчетного года</t>
  </si>
  <si>
    <t>На конец отчетного года</t>
  </si>
  <si>
    <t>Приобретение земельных участков</t>
  </si>
  <si>
    <t>Строительство объектов основных средств</t>
  </si>
  <si>
    <t xml:space="preserve">Вентиляция лаборатории в цехе по заполнению баллонов </t>
  </si>
  <si>
    <t>Водопровод  (Алтайский филиал)</t>
  </si>
  <si>
    <t>Водопровод (Ацетилен)</t>
  </si>
  <si>
    <t>ВОЗДУШНЫЙ КОМПРЕССОР 4 HNX 4T CR P900048</t>
  </si>
  <si>
    <t>Железнодорожный путь необщего пользования</t>
  </si>
  <si>
    <t>Здание вспомогательного назначения</t>
  </si>
  <si>
    <t>Колодец Алтай</t>
  </si>
  <si>
    <t>Ливневая канализация</t>
  </si>
  <si>
    <t>Материальный склад</t>
  </si>
  <si>
    <t>Обводная дорога к кислородному цеху</t>
  </si>
  <si>
    <t>Ограждение территории</t>
  </si>
  <si>
    <t>Электроснабжение 10 кв.(Кабельная линия до Шинного з-да)</t>
  </si>
  <si>
    <t>Электроснабжение Алтайский филиал</t>
  </si>
  <si>
    <t>Приобретение объектов основных средств</t>
  </si>
  <si>
    <t>Емкость газификатора ГКХ-3/1,6-200м</t>
  </si>
  <si>
    <t>Насос вакуумный пластинчато-роторный 2НВР-5ДМ</t>
  </si>
  <si>
    <t>Полуприцеп цистерна для транспортировки СО2</t>
  </si>
  <si>
    <t>Модернизация объектов основных средств</t>
  </si>
  <si>
    <t>Административно-бытовой корпус</t>
  </si>
  <si>
    <t>Заводоуправление</t>
  </si>
  <si>
    <t>Модернизация станции производства угл.газа</t>
  </si>
  <si>
    <t>Склад баллонов с рампами (Челябинск)</t>
  </si>
  <si>
    <t>Итого</t>
  </si>
  <si>
    <t>Оборудование к установке, тыс.рублей</t>
  </si>
  <si>
    <t>емкость газификатора ГХК-8/1,6-500</t>
  </si>
  <si>
    <t>Емкость ЦТК 1,6/0,25 зав№8904042</t>
  </si>
  <si>
    <t>Станция перекачивающая углекислотная АГТ 141-01 без металлорукавов</t>
  </si>
  <si>
    <t>Приложение №3</t>
  </si>
  <si>
    <t>Расшифровка запасов, тыс.рублей</t>
  </si>
  <si>
    <t>Материалы</t>
  </si>
  <si>
    <t>Сырье и материалы</t>
  </si>
  <si>
    <t>Топливо</t>
  </si>
  <si>
    <t>Тара и тарные материалы</t>
  </si>
  <si>
    <t>Запасные части</t>
  </si>
  <si>
    <t>Прочие материалы</t>
  </si>
  <si>
    <t>Материалы, переданные в переработку на сторону</t>
  </si>
  <si>
    <t>Строительные материалы</t>
  </si>
  <si>
    <t>Инвентарь и хозяйственные принадлежности</t>
  </si>
  <si>
    <t>Товары</t>
  </si>
  <si>
    <t>Товары на складах</t>
  </si>
  <si>
    <t>Готовая продукция</t>
  </si>
  <si>
    <t>Товары отгруженные</t>
  </si>
  <si>
    <t>Готовая продукция отгруженная</t>
  </si>
  <si>
    <t>Расходы будущих периодов</t>
  </si>
  <si>
    <t>Прочие расходы будущих периодов</t>
  </si>
  <si>
    <t>Приложение №4</t>
  </si>
  <si>
    <t>НДС по приобретенным ценностям, тыс.рублей</t>
  </si>
  <si>
    <t>НДС при приобретении основных средств</t>
  </si>
  <si>
    <t>НДС по приобретенным услугам</t>
  </si>
  <si>
    <t>НДС по товарам, реализованным по ставке 0% (экспорт)</t>
  </si>
  <si>
    <t>НДС при строительстве основных средств</t>
  </si>
  <si>
    <t>Приложение №6</t>
  </si>
  <si>
    <t>Расшифровка заемных средств, тыс.рублей</t>
  </si>
  <si>
    <t>Краткосрочные обязательства</t>
  </si>
  <si>
    <t>Краткосрочные кредиты</t>
  </si>
  <si>
    <t>Проценты по долгосрочным кредитам</t>
  </si>
  <si>
    <t>Долгосрочные обязательства</t>
  </si>
  <si>
    <t>Долгосрочные кредиты</t>
  </si>
  <si>
    <t>Выручка от реализации продукции собственного производства</t>
  </si>
  <si>
    <t>за период: 2011 г.</t>
  </si>
  <si>
    <t xml:space="preserve">ОАО "Автогенный завод" </t>
  </si>
  <si>
    <t>П/п</t>
  </si>
  <si>
    <t>Продукция</t>
  </si>
  <si>
    <t>ОКВЭД</t>
  </si>
  <si>
    <t>Ед.
изм.</t>
  </si>
  <si>
    <t>1</t>
  </si>
  <si>
    <t xml:space="preserve">Азот газ </t>
  </si>
  <si>
    <t>24.11</t>
  </si>
  <si>
    <t>бал</t>
  </si>
  <si>
    <t>2</t>
  </si>
  <si>
    <t>Кислород газообразный</t>
  </si>
  <si>
    <t>3</t>
  </si>
  <si>
    <t>Аргон газообразный</t>
  </si>
  <si>
    <t>4</t>
  </si>
  <si>
    <t>Углекислота</t>
  </si>
  <si>
    <t>5</t>
  </si>
  <si>
    <t>Кислород жидкий (т)</t>
  </si>
  <si>
    <t>тн</t>
  </si>
  <si>
    <t>Кислород жидкий медицинский</t>
  </si>
  <si>
    <t>6</t>
  </si>
  <si>
    <t>Ацетилен газ</t>
  </si>
  <si>
    <t>7</t>
  </si>
  <si>
    <t>Газовая смесь</t>
  </si>
  <si>
    <t>8</t>
  </si>
  <si>
    <t>Аренда</t>
  </si>
  <si>
    <t>шт</t>
  </si>
  <si>
    <t>9</t>
  </si>
  <si>
    <t>Сушка баллона</t>
  </si>
  <si>
    <t>10</t>
  </si>
  <si>
    <t>Доставка груза</t>
  </si>
  <si>
    <t>11</t>
  </si>
  <si>
    <t>Э/энергия</t>
  </si>
  <si>
    <t>кв/час</t>
  </si>
  <si>
    <t>12</t>
  </si>
  <si>
    <t>Азот жидкий (т)</t>
  </si>
  <si>
    <t>13</t>
  </si>
  <si>
    <t>Гелий марка А(5.7 м.куб.)</t>
  </si>
  <si>
    <t>14</t>
  </si>
  <si>
    <t>Гелий марка Б(5.7 м.куб.)</t>
  </si>
  <si>
    <t>15</t>
  </si>
  <si>
    <t>Двуокись углерода жидкая</t>
  </si>
  <si>
    <t>кг</t>
  </si>
  <si>
    <t>16</t>
  </si>
  <si>
    <t>Двуокись углерода твердая (сухой лед)</t>
  </si>
  <si>
    <t>17</t>
  </si>
  <si>
    <t>Окраска баллона</t>
  </si>
  <si>
    <t>74.30.9</t>
  </si>
  <si>
    <t>18</t>
  </si>
  <si>
    <t>Освидетельствование баллона</t>
  </si>
  <si>
    <t>19</t>
  </si>
  <si>
    <t>Плата за обезжиривание баллона</t>
  </si>
  <si>
    <t>20</t>
  </si>
  <si>
    <t>Плата за отсутствие остаточного давления в баллоне</t>
  </si>
  <si>
    <t>21</t>
  </si>
  <si>
    <t>Ремонт вентиля</t>
  </si>
  <si>
    <t>Сумма, рублей</t>
  </si>
  <si>
    <t>Приложение №7</t>
  </si>
  <si>
    <t>Приложение №5</t>
  </si>
  <si>
    <t>Дебиторская и кредиторская задолженность, тыс.рублей</t>
  </si>
  <si>
    <t>Наименование показателя</t>
  </si>
  <si>
    <t>Дебиторская задолженность, всего</t>
  </si>
  <si>
    <t>Расчеты с поставщиками и подрядчиками</t>
  </si>
  <si>
    <t>Расчеты с покупателями и заказчиками</t>
  </si>
  <si>
    <t>Расчеты по налогам и сборам</t>
  </si>
  <si>
    <t>Расчеты по социальному страхованию и обеспечению</t>
  </si>
  <si>
    <t>Расчеты с подотчетными лицами</t>
  </si>
  <si>
    <t>Расчеты с персоналом по оплате труда</t>
  </si>
  <si>
    <t>Расчеты с персоналом по прочим операциям</t>
  </si>
  <si>
    <t>Расчеты с разными дебиторами и кредиторами</t>
  </si>
  <si>
    <t>Прочие оборотные активы, всего</t>
  </si>
  <si>
    <t>Кредиторская задолженность, всего</t>
  </si>
  <si>
    <t>НДС по авансам и предоплатам</t>
  </si>
  <si>
    <t>Кол-во</t>
  </si>
  <si>
    <t>Выручка от реализации покупных товаров</t>
  </si>
  <si>
    <t>Азот газ (пр)</t>
  </si>
  <si>
    <t>Гелий</t>
  </si>
  <si>
    <t>Азот жидкий(пр)</t>
  </si>
  <si>
    <t>Аргон газообразный (пр)</t>
  </si>
  <si>
    <t>Кислород жидкий(пр)</t>
  </si>
  <si>
    <t>Кислород медицинский газообразный(пр)</t>
  </si>
  <si>
    <t xml:space="preserve">Пропан </t>
  </si>
  <si>
    <t>Углекислота   (пр)</t>
  </si>
  <si>
    <t>Фреон R-22</t>
  </si>
  <si>
    <t>Аргон жидкий(пр)</t>
  </si>
  <si>
    <t>Газовая смесь (пр)</t>
  </si>
  <si>
    <t>Приложение №8</t>
  </si>
  <si>
    <t>Выручка от реализации товаров(прочее)</t>
  </si>
  <si>
    <t>а/м Бортовая платформа, модели 4837KD (VIN X724837KDB0000005)</t>
  </si>
  <si>
    <t>а/м Бортовая платформа, модели 4837KD (VIN X724837KDB0000006)</t>
  </si>
  <si>
    <t>а/м Бортовая платформа, модели 4837KD (VIN X724837KDB0000007)</t>
  </si>
  <si>
    <t>а/м Бортовая платформа, модели 4837KD (VIN X724837KDB0000008)</t>
  </si>
  <si>
    <t>а/м Бортовая платформа, модели 4837KD (VIN X724837KDB0000009)</t>
  </si>
  <si>
    <t>Приложение №9</t>
  </si>
  <si>
    <t>Строительство распределительного трансформаторного пункта</t>
  </si>
  <si>
    <t>Приложение 11</t>
  </si>
  <si>
    <t>Проценты к уплате.</t>
  </si>
  <si>
    <t>ДОГОВОР</t>
  </si>
  <si>
    <t>Сумма, руб.</t>
  </si>
  <si>
    <t>БАНК ИНТЕЗА СИБИРСКИЙ ФИЛИАЛ ЗАО  Г.НОВОСИБИРСК</t>
  </si>
  <si>
    <t>LD1035800056 от 24.12.10</t>
  </si>
  <si>
    <t>LD1035800059 от 24.12.10</t>
  </si>
  <si>
    <t>LD1131100043 от 07/11/11</t>
  </si>
  <si>
    <t>Договор LD1019400015 от 13/07/2010</t>
  </si>
  <si>
    <t>Договор №LD1120800022 от 27.07.2011</t>
  </si>
  <si>
    <t>Договор НСФ/15МЯ-35</t>
  </si>
  <si>
    <t>Договор НСФ/15МЯ-95 от 04.05.10</t>
  </si>
  <si>
    <t>№ OV112132249 от 02/08/2011</t>
  </si>
  <si>
    <t>СБЕРБАНК ОМСКОЕ ОТДЕЛЕНИЕ №8634 Договор №161 от 17/03/2011</t>
  </si>
  <si>
    <t>Договор №161 от 17/03/2011</t>
  </si>
  <si>
    <t>Приложение 10</t>
  </si>
  <si>
    <t>Расходы по обычным видам деятельности (по элементам затрат)</t>
  </si>
  <si>
    <t xml:space="preserve">Наименование </t>
  </si>
  <si>
    <t>Сумма за отчетный год, руб.</t>
  </si>
  <si>
    <t>Себестоимость продаж</t>
  </si>
  <si>
    <t>Материальные затраты</t>
  </si>
  <si>
    <t>Затраты на оплату труда</t>
  </si>
  <si>
    <t>Страховые взносы</t>
  </si>
  <si>
    <t>Амортизация</t>
  </si>
  <si>
    <t>Прочие расходы</t>
  </si>
  <si>
    <t>Управленческие расходы</t>
  </si>
  <si>
    <t>Коммерческие расходы</t>
  </si>
  <si>
    <t>Приложение 12</t>
  </si>
  <si>
    <t>Состав прочих доходов и расходов по итогам 2011 года.</t>
  </si>
  <si>
    <t>Наименование</t>
  </si>
  <si>
    <t>Сумма расходов, руб.</t>
  </si>
  <si>
    <t>Прочие доходы</t>
  </si>
  <si>
    <t xml:space="preserve">Внереализационные доходы </t>
  </si>
  <si>
    <t>Доходы , связанные с реализацией материалов (товаров)</t>
  </si>
  <si>
    <t>Доходы, связанные с реализацией ОС</t>
  </si>
  <si>
    <t>Комиссия банка</t>
  </si>
  <si>
    <t>Курсовые разницы</t>
  </si>
  <si>
    <t>Списание дебиторской (кредиторской) задолженности</t>
  </si>
  <si>
    <t>Стоимость материалов, при ликвидации объектов основных средств</t>
  </si>
  <si>
    <t>Субсидии</t>
  </si>
  <si>
    <t>Внереализационные расходы</t>
  </si>
  <si>
    <t>Расходы, связанные с реализацией материалов (товаров)</t>
  </si>
  <si>
    <t>Расходы, связанные с реализацией ОС</t>
  </si>
  <si>
    <t>Налог на имущество</t>
  </si>
  <si>
    <t>Стоимость материалов</t>
  </si>
  <si>
    <t>Прочие расходы не приним. для налогообложения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</si>
</sst>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00"/>
    <numFmt numFmtId="16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12" fillId="0" borderId="0" xfId="52" applyFont="1" applyAlignment="1">
      <alignment/>
      <protection/>
    </xf>
    <xf numFmtId="0" fontId="5" fillId="0" borderId="0" xfId="52" applyFont="1">
      <alignment/>
      <protection/>
    </xf>
    <xf numFmtId="4" fontId="5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5" fillId="0" borderId="0" xfId="55" applyFont="1" applyBorder="1" applyAlignment="1">
      <alignment vertical="top" wrapText="1"/>
      <protection/>
    </xf>
    <xf numFmtId="4" fontId="5" fillId="0" borderId="0" xfId="55" applyNumberFormat="1" applyFont="1" applyBorder="1" applyAlignment="1">
      <alignment horizontal="right" vertical="top" wrapText="1"/>
      <protection/>
    </xf>
    <xf numFmtId="3" fontId="6" fillId="0" borderId="10" xfId="55" applyNumberFormat="1" applyFont="1" applyBorder="1" applyAlignment="1">
      <alignment horizontal="right" vertical="top" wrapText="1"/>
      <protection/>
    </xf>
    <xf numFmtId="3" fontId="6" fillId="0" borderId="11" xfId="55" applyNumberFormat="1" applyFont="1" applyBorder="1" applyAlignment="1">
      <alignment horizontal="right" vertical="top" wrapText="1"/>
      <protection/>
    </xf>
    <xf numFmtId="3" fontId="5" fillId="0" borderId="12" xfId="55" applyNumberFormat="1" applyFont="1" applyBorder="1" applyAlignment="1">
      <alignment horizontal="right" vertical="top" wrapText="1"/>
      <protection/>
    </xf>
    <xf numFmtId="3" fontId="5" fillId="0" borderId="13" xfId="55" applyNumberFormat="1" applyFont="1" applyBorder="1" applyAlignment="1">
      <alignment horizontal="right" vertical="top" wrapText="1"/>
      <protection/>
    </xf>
    <xf numFmtId="3" fontId="5" fillId="0" borderId="14" xfId="55" applyNumberFormat="1" applyFont="1" applyBorder="1" applyAlignment="1">
      <alignment horizontal="right" vertical="top" wrapText="1"/>
      <protection/>
    </xf>
    <xf numFmtId="3" fontId="6" fillId="0" borderId="10" xfId="52" applyNumberFormat="1" applyFont="1" applyBorder="1">
      <alignment/>
      <protection/>
    </xf>
    <xf numFmtId="3" fontId="5" fillId="0" borderId="14" xfId="52" applyNumberFormat="1" applyFont="1" applyBorder="1">
      <alignment/>
      <protection/>
    </xf>
    <xf numFmtId="0" fontId="5" fillId="0" borderId="0" xfId="52" applyFont="1" applyAlignment="1">
      <alignment horizontal="right" vertical="top"/>
      <protection/>
    </xf>
    <xf numFmtId="3" fontId="5" fillId="0" borderId="0" xfId="55" applyNumberFormat="1" applyFont="1" applyBorder="1" applyAlignment="1">
      <alignment horizontal="right" vertical="top" wrapText="1"/>
      <protection/>
    </xf>
    <xf numFmtId="0" fontId="53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8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5" xfId="53" applyFont="1" applyBorder="1" applyAlignment="1">
      <alignment vertical="top" wrapText="1"/>
      <protection/>
    </xf>
    <xf numFmtId="3" fontId="10" fillId="0" borderId="16" xfId="53" applyNumberFormat="1" applyFont="1" applyBorder="1" applyAlignment="1">
      <alignment horizontal="right" vertical="top" wrapText="1"/>
      <protection/>
    </xf>
    <xf numFmtId="0" fontId="8" fillId="0" borderId="17" xfId="53" applyFont="1" applyBorder="1" applyAlignment="1">
      <alignment vertical="top" wrapText="1"/>
      <protection/>
    </xf>
    <xf numFmtId="3" fontId="8" fillId="0" borderId="18" xfId="53" applyNumberFormat="1" applyFont="1" applyBorder="1" applyAlignment="1">
      <alignment horizontal="right" vertical="top" wrapText="1"/>
      <protection/>
    </xf>
    <xf numFmtId="0" fontId="8" fillId="0" borderId="19" xfId="53" applyFont="1" applyBorder="1" applyAlignment="1">
      <alignment vertical="top" wrapText="1"/>
      <protection/>
    </xf>
    <xf numFmtId="3" fontId="8" fillId="0" borderId="20" xfId="53" applyNumberFormat="1" applyFont="1" applyBorder="1" applyAlignment="1">
      <alignment horizontal="right" vertical="top" wrapText="1"/>
      <protection/>
    </xf>
    <xf numFmtId="0" fontId="10" fillId="0" borderId="15" xfId="53" applyFont="1" applyBorder="1" applyAlignment="1">
      <alignment vertical="top"/>
      <protection/>
    </xf>
    <xf numFmtId="0" fontId="8" fillId="0" borderId="21" xfId="53" applyFont="1" applyBorder="1" applyAlignment="1">
      <alignment/>
      <protection/>
    </xf>
    <xf numFmtId="0" fontId="8" fillId="0" borderId="22" xfId="53" applyFont="1" applyBorder="1" applyAlignment="1">
      <alignment vertical="top" wrapText="1"/>
      <protection/>
    </xf>
    <xf numFmtId="0" fontId="8" fillId="0" borderId="23" xfId="52" applyFont="1" applyBorder="1">
      <alignment/>
      <protection/>
    </xf>
    <xf numFmtId="0" fontId="8" fillId="0" borderId="24" xfId="53" applyFont="1" applyBorder="1" applyAlignment="1">
      <alignment vertical="top" wrapText="1"/>
      <protection/>
    </xf>
    <xf numFmtId="0" fontId="8" fillId="0" borderId="12" xfId="52" applyFont="1" applyBorder="1">
      <alignment/>
      <protection/>
    </xf>
    <xf numFmtId="0" fontId="8" fillId="0" borderId="13" xfId="52" applyFont="1" applyBorder="1">
      <alignment/>
      <protection/>
    </xf>
    <xf numFmtId="0" fontId="10" fillId="0" borderId="10" xfId="52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0" fillId="0" borderId="25" xfId="53" applyFont="1" applyBorder="1" applyAlignment="1">
      <alignment horizontal="center" wrapText="1"/>
      <protection/>
    </xf>
    <xf numFmtId="3" fontId="10" fillId="0" borderId="25" xfId="53" applyNumberFormat="1" applyFont="1" applyBorder="1" applyAlignment="1">
      <alignment horizontal="right" vertical="top" wrapText="1"/>
      <protection/>
    </xf>
    <xf numFmtId="3" fontId="8" fillId="0" borderId="26" xfId="53" applyNumberFormat="1" applyFont="1" applyBorder="1" applyAlignment="1">
      <alignment horizontal="right" vertical="top" wrapText="1"/>
      <protection/>
    </xf>
    <xf numFmtId="3" fontId="8" fillId="0" borderId="27" xfId="53" applyNumberFormat="1" applyFont="1" applyBorder="1" applyAlignment="1">
      <alignment horizontal="right" vertical="top" wrapText="1"/>
      <protection/>
    </xf>
    <xf numFmtId="1" fontId="8" fillId="0" borderId="28" xfId="53" applyNumberFormat="1" applyFont="1" applyBorder="1" applyAlignment="1">
      <alignment horizontal="right" vertical="top" wrapText="1"/>
      <protection/>
    </xf>
    <xf numFmtId="1" fontId="8" fillId="0" borderId="29" xfId="53" applyNumberFormat="1" applyFont="1" applyBorder="1" applyAlignment="1">
      <alignment horizontal="right" vertical="top" wrapText="1"/>
      <protection/>
    </xf>
    <xf numFmtId="1" fontId="8" fillId="0" borderId="30" xfId="53" applyNumberFormat="1" applyFont="1" applyBorder="1" applyAlignment="1">
      <alignment horizontal="right" vertical="top" wrapText="1"/>
      <protection/>
    </xf>
    <xf numFmtId="1" fontId="10" fillId="0" borderId="11" xfId="52" applyNumberFormat="1" applyFont="1" applyBorder="1">
      <alignment/>
      <protection/>
    </xf>
    <xf numFmtId="0" fontId="8" fillId="0" borderId="0" xfId="53" applyFont="1" applyAlignment="1">
      <alignment horizontal="right"/>
      <protection/>
    </xf>
    <xf numFmtId="0" fontId="2" fillId="0" borderId="0" xfId="52">
      <alignment/>
      <protection/>
    </xf>
    <xf numFmtId="0" fontId="9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9" fillId="0" borderId="0" xfId="53" applyFont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 wrapText="1"/>
      <protection/>
    </xf>
    <xf numFmtId="0" fontId="9" fillId="0" borderId="33" xfId="53" applyFont="1" applyBorder="1" applyAlignment="1">
      <alignment horizontal="center" wrapText="1"/>
      <protection/>
    </xf>
    <xf numFmtId="0" fontId="3" fillId="0" borderId="22" xfId="57" applyFont="1" applyBorder="1" applyAlignment="1">
      <alignment vertical="top" wrapText="1"/>
      <protection/>
    </xf>
    <xf numFmtId="3" fontId="3" fillId="0" borderId="23" xfId="52" applyNumberFormat="1" applyFont="1" applyBorder="1">
      <alignment/>
      <protection/>
    </xf>
    <xf numFmtId="3" fontId="3" fillId="0" borderId="28" xfId="52" applyNumberFormat="1" applyFont="1" applyBorder="1">
      <alignment/>
      <protection/>
    </xf>
    <xf numFmtId="0" fontId="3" fillId="0" borderId="24" xfId="57" applyFont="1" applyBorder="1" applyAlignment="1">
      <alignment vertical="top" wrapText="1"/>
      <protection/>
    </xf>
    <xf numFmtId="3" fontId="3" fillId="0" borderId="12" xfId="52" applyNumberFormat="1" applyFont="1" applyBorder="1">
      <alignment/>
      <protection/>
    </xf>
    <xf numFmtId="3" fontId="3" fillId="0" borderId="29" xfId="52" applyNumberFormat="1" applyFont="1" applyBorder="1">
      <alignment/>
      <protection/>
    </xf>
    <xf numFmtId="0" fontId="3" fillId="0" borderId="34" xfId="57" applyFont="1" applyBorder="1" applyAlignment="1">
      <alignment vertical="top" wrapText="1"/>
      <protection/>
    </xf>
    <xf numFmtId="3" fontId="3" fillId="0" borderId="35" xfId="52" applyNumberFormat="1" applyFont="1" applyBorder="1">
      <alignment/>
      <protection/>
    </xf>
    <xf numFmtId="3" fontId="3" fillId="0" borderId="36" xfId="52" applyNumberFormat="1" applyFont="1" applyBorder="1">
      <alignment/>
      <protection/>
    </xf>
    <xf numFmtId="0" fontId="9" fillId="0" borderId="37" xfId="57" applyFont="1" applyBorder="1" applyAlignment="1">
      <alignment vertical="top"/>
      <protection/>
    </xf>
    <xf numFmtId="3" fontId="3" fillId="0" borderId="38" xfId="52" applyNumberFormat="1" applyFont="1" applyBorder="1">
      <alignment/>
      <protection/>
    </xf>
    <xf numFmtId="3" fontId="3" fillId="0" borderId="39" xfId="52" applyNumberFormat="1" applyFont="1" applyBorder="1">
      <alignment/>
      <protection/>
    </xf>
    <xf numFmtId="0" fontId="3" fillId="0" borderId="31" xfId="57" applyFont="1" applyBorder="1" applyAlignment="1">
      <alignment vertical="top" wrapText="1"/>
      <protection/>
    </xf>
    <xf numFmtId="3" fontId="3" fillId="0" borderId="32" xfId="52" applyNumberFormat="1" applyFont="1" applyBorder="1">
      <alignment/>
      <protection/>
    </xf>
    <xf numFmtId="3" fontId="3" fillId="0" borderId="40" xfId="52" applyNumberFormat="1" applyFont="1" applyBorder="1">
      <alignment/>
      <protection/>
    </xf>
    <xf numFmtId="0" fontId="9" fillId="0" borderId="15" xfId="57" applyFont="1" applyBorder="1" applyAlignment="1">
      <alignment vertical="top"/>
      <protection/>
    </xf>
    <xf numFmtId="3" fontId="3" fillId="0" borderId="10" xfId="52" applyNumberFormat="1" applyFont="1" applyBorder="1">
      <alignment/>
      <protection/>
    </xf>
    <xf numFmtId="3" fontId="3" fillId="0" borderId="11" xfId="52" applyNumberFormat="1" applyFont="1" applyBorder="1">
      <alignment/>
      <protection/>
    </xf>
    <xf numFmtId="0" fontId="3" fillId="0" borderId="0" xfId="53" applyFont="1" applyAlignment="1">
      <alignment horizontal="right"/>
      <protection/>
    </xf>
    <xf numFmtId="0" fontId="9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9" fillId="0" borderId="0" xfId="53" applyFont="1" applyAlignment="1">
      <alignment horizontal="center"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 wrapText="1"/>
      <protection/>
    </xf>
    <xf numFmtId="0" fontId="9" fillId="0" borderId="33" xfId="53" applyFont="1" applyBorder="1" applyAlignment="1">
      <alignment horizontal="center" wrapText="1"/>
      <protection/>
    </xf>
    <xf numFmtId="0" fontId="3" fillId="0" borderId="22" xfId="57" applyFont="1" applyBorder="1" applyAlignment="1">
      <alignment vertical="top" wrapText="1"/>
      <protection/>
    </xf>
    <xf numFmtId="0" fontId="3" fillId="0" borderId="24" xfId="57" applyFont="1" applyBorder="1" applyAlignment="1">
      <alignment vertical="top" wrapText="1"/>
      <protection/>
    </xf>
    <xf numFmtId="0" fontId="3" fillId="0" borderId="34" xfId="57" applyFont="1" applyBorder="1" applyAlignment="1">
      <alignment vertical="top" wrapText="1"/>
      <protection/>
    </xf>
    <xf numFmtId="0" fontId="9" fillId="0" borderId="15" xfId="57" applyFont="1" applyBorder="1" applyAlignment="1">
      <alignment vertical="top"/>
      <protection/>
    </xf>
    <xf numFmtId="164" fontId="3" fillId="0" borderId="41" xfId="58" applyNumberFormat="1" applyFont="1" applyBorder="1" applyAlignment="1">
      <alignment horizontal="right" vertical="top" wrapText="1"/>
      <protection/>
    </xf>
    <xf numFmtId="164" fontId="3" fillId="0" borderId="33" xfId="58" applyNumberFormat="1" applyFont="1" applyBorder="1" applyAlignment="1">
      <alignment horizontal="right" vertical="top" wrapText="1"/>
      <protection/>
    </xf>
    <xf numFmtId="164" fontId="3" fillId="0" borderId="20" xfId="58" applyNumberFormat="1" applyFont="1" applyBorder="1" applyAlignment="1">
      <alignment horizontal="right" vertical="top" wrapText="1"/>
      <protection/>
    </xf>
    <xf numFmtId="164" fontId="3" fillId="0" borderId="27" xfId="58" applyNumberFormat="1" applyFont="1" applyBorder="1" applyAlignment="1">
      <alignment horizontal="right" vertical="top" wrapText="1"/>
      <protection/>
    </xf>
    <xf numFmtId="164" fontId="3" fillId="0" borderId="42" xfId="58" applyNumberFormat="1" applyFont="1" applyBorder="1" applyAlignment="1">
      <alignment horizontal="right" vertical="top" wrapText="1"/>
      <protection/>
    </xf>
    <xf numFmtId="164" fontId="3" fillId="0" borderId="43" xfId="58" applyNumberFormat="1" applyFont="1" applyBorder="1" applyAlignment="1">
      <alignment horizontal="right" vertical="top" wrapText="1"/>
      <protection/>
    </xf>
    <xf numFmtId="164" fontId="3" fillId="0" borderId="16" xfId="58" applyNumberFormat="1" applyFont="1" applyBorder="1" applyAlignment="1">
      <alignment horizontal="right" vertical="top" wrapText="1"/>
      <protection/>
    </xf>
    <xf numFmtId="164" fontId="3" fillId="0" borderId="25" xfId="58" applyNumberFormat="1" applyFont="1" applyBorder="1" applyAlignment="1">
      <alignment horizontal="right" vertical="top" wrapText="1"/>
      <protection/>
    </xf>
    <xf numFmtId="0" fontId="3" fillId="0" borderId="0" xfId="53" applyFont="1" applyAlignment="1">
      <alignment horizontal="right"/>
      <protection/>
    </xf>
    <xf numFmtId="0" fontId="2" fillId="0" borderId="0" xfId="52">
      <alignment/>
      <protection/>
    </xf>
    <xf numFmtId="0" fontId="9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9" fillId="0" borderId="31" xfId="53" applyFont="1" applyBorder="1" applyAlignment="1">
      <alignment horizontal="center"/>
      <protection/>
    </xf>
    <xf numFmtId="0" fontId="9" fillId="0" borderId="32" xfId="53" applyFont="1" applyBorder="1" applyAlignment="1">
      <alignment horizontal="center" wrapText="1"/>
      <protection/>
    </xf>
    <xf numFmtId="0" fontId="9" fillId="0" borderId="33" xfId="53" applyFont="1" applyBorder="1" applyAlignment="1">
      <alignment horizontal="center" wrapText="1"/>
      <protection/>
    </xf>
    <xf numFmtId="3" fontId="3" fillId="0" borderId="23" xfId="52" applyNumberFormat="1" applyFont="1" applyBorder="1">
      <alignment/>
      <protection/>
    </xf>
    <xf numFmtId="3" fontId="3" fillId="0" borderId="28" xfId="52" applyNumberFormat="1" applyFont="1" applyBorder="1">
      <alignment/>
      <protection/>
    </xf>
    <xf numFmtId="3" fontId="3" fillId="0" borderId="35" xfId="52" applyNumberFormat="1" applyFont="1" applyBorder="1">
      <alignment/>
      <protection/>
    </xf>
    <xf numFmtId="3" fontId="3" fillId="0" borderId="36" xfId="52" applyNumberFormat="1" applyFont="1" applyBorder="1">
      <alignment/>
      <protection/>
    </xf>
    <xf numFmtId="0" fontId="9" fillId="0" borderId="37" xfId="57" applyFont="1" applyBorder="1" applyAlignment="1">
      <alignment vertical="top"/>
      <protection/>
    </xf>
    <xf numFmtId="0" fontId="9" fillId="0" borderId="15" xfId="57" applyFont="1" applyBorder="1" applyAlignment="1">
      <alignment vertical="top"/>
      <protection/>
    </xf>
    <xf numFmtId="3" fontId="3" fillId="0" borderId="13" xfId="52" applyNumberFormat="1" applyFont="1" applyBorder="1">
      <alignment/>
      <protection/>
    </xf>
    <xf numFmtId="3" fontId="3" fillId="0" borderId="30" xfId="52" applyNumberFormat="1" applyFont="1" applyBorder="1">
      <alignment/>
      <protection/>
    </xf>
    <xf numFmtId="0" fontId="3" fillId="0" borderId="22" xfId="52" applyFont="1" applyBorder="1">
      <alignment/>
      <protection/>
    </xf>
    <xf numFmtId="0" fontId="3" fillId="0" borderId="34" xfId="52" applyFont="1" applyBorder="1">
      <alignment/>
      <protection/>
    </xf>
    <xf numFmtId="0" fontId="3" fillId="0" borderId="19" xfId="52" applyFont="1" applyBorder="1">
      <alignment/>
      <protection/>
    </xf>
    <xf numFmtId="3" fontId="3" fillId="0" borderId="38" xfId="58" applyNumberFormat="1" applyFont="1" applyBorder="1" applyAlignment="1">
      <alignment horizontal="right" vertical="top" wrapText="1"/>
      <protection/>
    </xf>
    <xf numFmtId="3" fontId="3" fillId="0" borderId="39" xfId="58" applyNumberFormat="1" applyFont="1" applyBorder="1" applyAlignment="1">
      <alignment horizontal="right" vertical="top" wrapText="1"/>
      <protection/>
    </xf>
    <xf numFmtId="3" fontId="3" fillId="0" borderId="10" xfId="58" applyNumberFormat="1" applyFont="1" applyBorder="1" applyAlignment="1">
      <alignment horizontal="right" vertical="top" wrapText="1"/>
      <protection/>
    </xf>
    <xf numFmtId="3" fontId="3" fillId="0" borderId="11" xfId="58" applyNumberFormat="1" applyFont="1" applyBorder="1" applyAlignment="1">
      <alignment horizontal="right" vertical="top" wrapText="1"/>
      <protection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9" fillId="0" borderId="44" xfId="0" applyFont="1" applyBorder="1" applyAlignment="1">
      <alignment/>
    </xf>
    <xf numFmtId="3" fontId="9" fillId="0" borderId="44" xfId="0" applyNumberFormat="1" applyFont="1" applyBorder="1" applyAlignment="1">
      <alignment horizontal="right"/>
    </xf>
    <xf numFmtId="0" fontId="9" fillId="0" borderId="45" xfId="0" applyFont="1" applyBorder="1" applyAlignment="1">
      <alignment/>
    </xf>
    <xf numFmtId="3" fontId="9" fillId="0" borderId="4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44" xfId="0" applyFont="1" applyBorder="1" applyAlignment="1">
      <alignment/>
    </xf>
    <xf numFmtId="3" fontId="3" fillId="0" borderId="44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3" fontId="3" fillId="0" borderId="46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3" fillId="0" borderId="12" xfId="59" applyFont="1" applyBorder="1" applyAlignment="1">
      <alignment horizontal="center"/>
      <protection/>
    </xf>
    <xf numFmtId="0" fontId="3" fillId="0" borderId="12" xfId="59" applyFont="1" applyBorder="1" applyAlignment="1">
      <alignment wrapText="1"/>
      <protection/>
    </xf>
    <xf numFmtId="4" fontId="3" fillId="0" borderId="12" xfId="59" applyNumberFormat="1" applyFont="1" applyBorder="1" applyAlignment="1">
      <alignment horizontal="right"/>
      <protection/>
    </xf>
    <xf numFmtId="4" fontId="9" fillId="0" borderId="12" xfId="59" applyNumberFormat="1" applyFont="1" applyBorder="1" applyAlignment="1">
      <alignment horizontal="right"/>
      <protection/>
    </xf>
    <xf numFmtId="0" fontId="3" fillId="0" borderId="0" xfId="59" applyFont="1" applyAlignment="1">
      <alignment/>
      <protection/>
    </xf>
    <xf numFmtId="4" fontId="54" fillId="0" borderId="0" xfId="0" applyNumberFormat="1" applyFont="1" applyAlignment="1">
      <alignment/>
    </xf>
    <xf numFmtId="0" fontId="9" fillId="0" borderId="46" xfId="59" applyFont="1" applyBorder="1" applyAlignment="1">
      <alignment/>
      <protection/>
    </xf>
    <xf numFmtId="0" fontId="9" fillId="0" borderId="45" xfId="59" applyFont="1" applyBorder="1" applyAlignment="1">
      <alignment/>
      <protection/>
    </xf>
    <xf numFmtId="0" fontId="9" fillId="0" borderId="44" xfId="59" applyFont="1" applyBorder="1" applyAlignment="1">
      <alignment horizontal="left"/>
      <protection/>
    </xf>
    <xf numFmtId="1" fontId="3" fillId="0" borderId="12" xfId="59" applyNumberFormat="1" applyFont="1" applyBorder="1" applyAlignment="1">
      <alignment horizontal="right"/>
      <protection/>
    </xf>
    <xf numFmtId="2" fontId="3" fillId="0" borderId="12" xfId="59" applyNumberFormat="1" applyFont="1" applyBorder="1" applyAlignment="1">
      <alignment horizontal="right"/>
      <protection/>
    </xf>
    <xf numFmtId="165" fontId="3" fillId="0" borderId="12" xfId="59" applyNumberFormat="1" applyFont="1" applyBorder="1" applyAlignment="1">
      <alignment horizontal="right"/>
      <protection/>
    </xf>
    <xf numFmtId="166" fontId="3" fillId="0" borderId="12" xfId="59" applyNumberFormat="1" applyFont="1" applyBorder="1" applyAlignment="1">
      <alignment horizontal="right"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wrapText="1"/>
      <protection/>
    </xf>
    <xf numFmtId="1" fontId="3" fillId="0" borderId="12" xfId="60" applyNumberFormat="1" applyFont="1" applyBorder="1" applyAlignment="1">
      <alignment horizontal="right"/>
      <protection/>
    </xf>
    <xf numFmtId="4" fontId="3" fillId="0" borderId="12" xfId="60" applyNumberFormat="1" applyFont="1" applyBorder="1" applyAlignment="1">
      <alignment horizontal="right" wrapText="1"/>
      <protection/>
    </xf>
    <xf numFmtId="165" fontId="3" fillId="0" borderId="12" xfId="60" applyNumberFormat="1" applyFont="1" applyBorder="1" applyAlignment="1">
      <alignment horizontal="right"/>
      <protection/>
    </xf>
    <xf numFmtId="2" fontId="3" fillId="0" borderId="12" xfId="60" applyNumberFormat="1" applyFont="1" applyBorder="1" applyAlignment="1">
      <alignment horizontal="right"/>
      <protection/>
    </xf>
    <xf numFmtId="0" fontId="3" fillId="0" borderId="12" xfId="60" applyFont="1" applyBorder="1" applyAlignment="1">
      <alignment horizontal="right"/>
      <protection/>
    </xf>
    <xf numFmtId="0" fontId="3" fillId="0" borderId="0" xfId="60" applyFont="1" applyAlignment="1">
      <alignment/>
      <protection/>
    </xf>
    <xf numFmtId="4" fontId="9" fillId="0" borderId="12" xfId="60" applyNumberFormat="1" applyFont="1" applyBorder="1" applyAlignment="1">
      <alignment horizontal="right" wrapText="1"/>
      <protection/>
    </xf>
    <xf numFmtId="0" fontId="3" fillId="0" borderId="12" xfId="56" applyFont="1" applyBorder="1" applyAlignment="1">
      <alignment horizontal="center"/>
      <protection/>
    </xf>
    <xf numFmtId="0" fontId="3" fillId="0" borderId="12" xfId="56" applyFont="1" applyBorder="1" applyAlignment="1">
      <alignment wrapText="1"/>
      <protection/>
    </xf>
    <xf numFmtId="0" fontId="3" fillId="0" borderId="0" xfId="56" applyFont="1" applyAlignment="1">
      <alignment/>
      <protection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8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vertical="top" wrapText="1"/>
    </xf>
    <xf numFmtId="3" fontId="18" fillId="0" borderId="20" xfId="54" applyNumberFormat="1" applyFont="1" applyBorder="1" applyAlignment="1">
      <alignment horizontal="right" vertical="top" wrapText="1"/>
      <protection/>
    </xf>
    <xf numFmtId="0" fontId="18" fillId="0" borderId="12" xfId="54" applyFont="1" applyBorder="1" applyAlignment="1">
      <alignment vertical="top" wrapText="1"/>
      <protection/>
    </xf>
    <xf numFmtId="3" fontId="19" fillId="0" borderId="20" xfId="54" applyNumberFormat="1" applyFont="1" applyBorder="1" applyAlignment="1">
      <alignment horizontal="right" vertical="top" wrapText="1"/>
      <protection/>
    </xf>
    <xf numFmtId="0" fontId="19" fillId="0" borderId="12" xfId="54" applyFont="1" applyBorder="1" applyAlignment="1">
      <alignment vertical="top"/>
      <protection/>
    </xf>
    <xf numFmtId="3" fontId="19" fillId="0" borderId="12" xfId="54" applyNumberFormat="1" applyFont="1" applyBorder="1" applyAlignment="1">
      <alignment horizontal="right" vertical="top" wrapText="1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0" fontId="20" fillId="0" borderId="12" xfId="0" applyFont="1" applyBorder="1" applyAlignment="1">
      <alignment vertical="top" wrapText="1"/>
    </xf>
    <xf numFmtId="0" fontId="20" fillId="0" borderId="12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/>
    </xf>
    <xf numFmtId="0" fontId="0" fillId="0" borderId="0" xfId="0" applyNumberFormat="1" applyAlignment="1">
      <alignment horizontal="left" wrapText="1"/>
    </xf>
    <xf numFmtId="0" fontId="20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left" vertical="top" wrapText="1"/>
    </xf>
    <xf numFmtId="3" fontId="20" fillId="0" borderId="12" xfId="0" applyNumberFormat="1" applyFont="1" applyBorder="1" applyAlignment="1">
      <alignment horizontal="right"/>
    </xf>
    <xf numFmtId="0" fontId="13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5" fillId="0" borderId="47" xfId="55" applyFont="1" applyBorder="1" applyAlignment="1">
      <alignment vertical="top" wrapText="1"/>
      <protection/>
    </xf>
    <xf numFmtId="0" fontId="6" fillId="0" borderId="0" xfId="52" applyFont="1" applyAlignment="1">
      <alignment horizontal="center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6" fillId="0" borderId="49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5" fillId="0" borderId="50" xfId="55" applyFont="1" applyBorder="1" applyAlignment="1">
      <alignment vertical="top" wrapText="1"/>
      <protection/>
    </xf>
    <xf numFmtId="0" fontId="5" fillId="0" borderId="51" xfId="55" applyFont="1" applyBorder="1" applyAlignment="1">
      <alignment vertical="top" wrapText="1"/>
      <protection/>
    </xf>
    <xf numFmtId="0" fontId="5" fillId="0" borderId="52" xfId="55" applyFont="1" applyBorder="1" applyAlignment="1">
      <alignment vertical="top" wrapText="1"/>
      <protection/>
    </xf>
    <xf numFmtId="0" fontId="5" fillId="0" borderId="53" xfId="55" applyFont="1" applyBorder="1" applyAlignment="1">
      <alignment vertical="top" wrapText="1"/>
      <protection/>
    </xf>
    <xf numFmtId="0" fontId="7" fillId="0" borderId="15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5" fillId="0" borderId="44" xfId="52" applyFont="1" applyBorder="1" applyAlignment="1">
      <alignment horizontal="left"/>
      <protection/>
    </xf>
    <xf numFmtId="0" fontId="5" fillId="0" borderId="46" xfId="52" applyFont="1" applyBorder="1" applyAlignment="1">
      <alignment horizontal="left"/>
      <protection/>
    </xf>
    <xf numFmtId="0" fontId="5" fillId="0" borderId="45" xfId="52" applyFont="1" applyBorder="1" applyAlignment="1">
      <alignment horizontal="left"/>
      <protection/>
    </xf>
    <xf numFmtId="0" fontId="7" fillId="0" borderId="54" xfId="52" applyFont="1" applyBorder="1" applyAlignment="1">
      <alignment horizontal="left"/>
      <protection/>
    </xf>
    <xf numFmtId="0" fontId="7" fillId="0" borderId="55" xfId="52" applyFont="1" applyBorder="1" applyAlignment="1">
      <alignment horizontal="left"/>
      <protection/>
    </xf>
    <xf numFmtId="0" fontId="7" fillId="0" borderId="16" xfId="52" applyFont="1" applyBorder="1" applyAlignment="1">
      <alignment horizontal="left"/>
      <protection/>
    </xf>
    <xf numFmtId="0" fontId="5" fillId="0" borderId="14" xfId="55" applyFont="1" applyBorder="1" applyAlignment="1">
      <alignment vertical="top" wrapText="1"/>
      <protection/>
    </xf>
    <xf numFmtId="0" fontId="6" fillId="0" borderId="56" xfId="55" applyFont="1" applyBorder="1" applyAlignment="1">
      <alignment horizontal="center" vertical="center" wrapText="1"/>
      <protection/>
    </xf>
    <xf numFmtId="0" fontId="6" fillId="0" borderId="57" xfId="55" applyFont="1" applyBorder="1" applyAlignment="1">
      <alignment horizontal="center" vertical="center" wrapText="1"/>
      <protection/>
    </xf>
    <xf numFmtId="0" fontId="6" fillId="0" borderId="58" xfId="55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right" vertical="top"/>
      <protection/>
    </xf>
    <xf numFmtId="0" fontId="10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10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13" xfId="53" applyFont="1" applyBorder="1" applyAlignment="1">
      <alignment horizontal="center" wrapText="1"/>
      <protection/>
    </xf>
    <xf numFmtId="0" fontId="3" fillId="0" borderId="0" xfId="0" applyFont="1" applyAlignment="1">
      <alignment horizontal="righ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4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 applyAlignment="1">
      <alignment horizontal="center" wrapText="1"/>
      <protection/>
    </xf>
    <xf numFmtId="0" fontId="3" fillId="0" borderId="0" xfId="59" applyFont="1" applyAlignment="1">
      <alignment horizontal="center" vertical="top"/>
      <protection/>
    </xf>
    <xf numFmtId="0" fontId="3" fillId="0" borderId="0" xfId="59" applyFont="1" applyAlignment="1">
      <alignment/>
      <protection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52" xfId="59" applyFont="1" applyBorder="1" applyAlignment="1">
      <alignment horizontal="center" vertical="center" wrapText="1"/>
      <protection/>
    </xf>
    <xf numFmtId="0" fontId="9" fillId="0" borderId="44" xfId="59" applyFont="1" applyBorder="1" applyAlignment="1">
      <alignment horizontal="left"/>
      <protection/>
    </xf>
    <xf numFmtId="0" fontId="9" fillId="0" borderId="46" xfId="59" applyFont="1" applyBorder="1" applyAlignment="1">
      <alignment horizontal="left"/>
      <protection/>
    </xf>
    <xf numFmtId="0" fontId="9" fillId="0" borderId="45" xfId="59" applyFont="1" applyBorder="1" applyAlignment="1">
      <alignment horizontal="left"/>
      <protection/>
    </xf>
    <xf numFmtId="0" fontId="3" fillId="0" borderId="0" xfId="60" applyFont="1" applyAlignment="1">
      <alignment horizontal="right"/>
      <protection/>
    </xf>
    <xf numFmtId="0" fontId="3" fillId="0" borderId="0" xfId="60" applyFont="1" applyAlignment="1">
      <alignment horizontal="center" wrapText="1"/>
      <protection/>
    </xf>
    <xf numFmtId="0" fontId="3" fillId="0" borderId="0" xfId="60" applyFont="1" applyAlignment="1">
      <alignment horizontal="center" vertical="top"/>
      <protection/>
    </xf>
    <xf numFmtId="0" fontId="3" fillId="0" borderId="0" xfId="60" applyFont="1" applyAlignment="1">
      <alignment/>
      <protection/>
    </xf>
    <xf numFmtId="0" fontId="3" fillId="0" borderId="44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0" xfId="56" applyFont="1" applyAlignment="1">
      <alignment horizontal="right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center" vertical="top"/>
      <protection/>
    </xf>
    <xf numFmtId="0" fontId="3" fillId="0" borderId="0" xfId="56" applyFont="1" applyAlignment="1">
      <alignment/>
      <protection/>
    </xf>
    <xf numFmtId="0" fontId="3" fillId="0" borderId="44" xfId="56" applyFont="1" applyBorder="1" applyAlignment="1">
      <alignment horizontal="center" vertical="center" wrapText="1"/>
      <protection/>
    </xf>
    <xf numFmtId="0" fontId="3" fillId="0" borderId="59" xfId="56" applyFont="1" applyBorder="1" applyAlignment="1">
      <alignment horizontal="center"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44" xfId="56" applyFont="1" applyBorder="1" applyAlignment="1">
      <alignment horizontal="left"/>
      <protection/>
    </xf>
    <xf numFmtId="0" fontId="3" fillId="0" borderId="46" xfId="56" applyFont="1" applyBorder="1" applyAlignment="1">
      <alignment horizontal="left"/>
      <protection/>
    </xf>
    <xf numFmtId="0" fontId="3" fillId="0" borderId="45" xfId="56" applyFont="1" applyBorder="1" applyAlignment="1">
      <alignment horizontal="left"/>
      <protection/>
    </xf>
    <xf numFmtId="2" fontId="3" fillId="0" borderId="44" xfId="56" applyNumberFormat="1" applyFont="1" applyBorder="1" applyAlignment="1">
      <alignment horizontal="right"/>
      <protection/>
    </xf>
    <xf numFmtId="2" fontId="3" fillId="0" borderId="45" xfId="56" applyNumberFormat="1" applyFont="1" applyBorder="1" applyAlignment="1">
      <alignment horizontal="right"/>
      <protection/>
    </xf>
    <xf numFmtId="2" fontId="9" fillId="0" borderId="44" xfId="56" applyNumberFormat="1" applyFont="1" applyBorder="1" applyAlignment="1">
      <alignment horizontal="right"/>
      <protection/>
    </xf>
    <xf numFmtId="2" fontId="9" fillId="0" borderId="45" xfId="56" applyNumberFormat="1" applyFont="1" applyBorder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7,08" xfId="53"/>
    <cellStyle name="Обычный_TDSheet" xfId="54"/>
    <cellStyle name="Обычный_Лист1" xfId="55"/>
    <cellStyle name="Обычный_Лист10" xfId="56"/>
    <cellStyle name="Обычный_Лист4" xfId="57"/>
    <cellStyle name="Обычный_Лист6" xfId="58"/>
    <cellStyle name="Обычный_Лист8" xfId="59"/>
    <cellStyle name="Обычный_Лист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9"/>
  <sheetViews>
    <sheetView zoomScalePageLayoutView="0" workbookViewId="0" topLeftCell="A1">
      <selection activeCell="L28" sqref="L28"/>
    </sheetView>
  </sheetViews>
  <sheetFormatPr defaultColWidth="9.140625" defaultRowHeight="15"/>
  <sheetData>
    <row r="15" spans="1:11" ht="20.25">
      <c r="A15" s="190" t="s">
        <v>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"/>
    </row>
    <row r="16" spans="1:11" ht="20.25">
      <c r="A16" s="190" t="s">
        <v>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"/>
    </row>
    <row r="18" spans="1:10" ht="18.75">
      <c r="A18" s="189" t="s">
        <v>2</v>
      </c>
      <c r="B18" s="189"/>
      <c r="C18" s="189"/>
      <c r="D18" s="189"/>
      <c r="E18" s="189"/>
      <c r="F18" s="189"/>
      <c r="G18" s="189"/>
      <c r="H18" s="189"/>
      <c r="I18" s="189"/>
      <c r="J18" s="189"/>
    </row>
    <row r="19" spans="1:10" ht="18.75">
      <c r="A19" s="189" t="s">
        <v>3</v>
      </c>
      <c r="B19" s="189"/>
      <c r="C19" s="189"/>
      <c r="D19" s="189"/>
      <c r="E19" s="189"/>
      <c r="F19" s="189"/>
      <c r="G19" s="189"/>
      <c r="H19" s="189"/>
      <c r="I19" s="189"/>
      <c r="J19" s="189"/>
    </row>
  </sheetData>
  <sheetProtection/>
  <mergeCells count="4">
    <mergeCell ref="A18:J18"/>
    <mergeCell ref="A19:J19"/>
    <mergeCell ref="A15:J15"/>
    <mergeCell ref="A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.57421875" style="128" customWidth="1"/>
    <col min="2" max="2" width="39.28125" style="128" customWidth="1"/>
    <col min="3" max="4" width="9.140625" style="128" customWidth="1"/>
    <col min="5" max="6" width="11.8515625" style="128" bestFit="1" customWidth="1"/>
    <col min="7" max="16384" width="9.140625" style="128" customWidth="1"/>
  </cols>
  <sheetData>
    <row r="1" spans="1:6" ht="15.75">
      <c r="A1" s="251" t="s">
        <v>193</v>
      </c>
      <c r="B1" s="251"/>
      <c r="C1" s="251"/>
      <c r="D1" s="251"/>
      <c r="E1" s="251"/>
      <c r="F1" s="251"/>
    </row>
    <row r="2" spans="1:6" ht="15.75">
      <c r="A2" s="252" t="s">
        <v>187</v>
      </c>
      <c r="B2" s="252"/>
      <c r="C2" s="252"/>
      <c r="D2" s="252"/>
      <c r="E2" s="252"/>
      <c r="F2" s="252"/>
    </row>
    <row r="3" spans="1:6" ht="15.75">
      <c r="A3" s="253" t="s">
        <v>100</v>
      </c>
      <c r="B3" s="253"/>
      <c r="C3" s="253"/>
      <c r="D3" s="253"/>
      <c r="E3" s="253"/>
      <c r="F3" s="253"/>
    </row>
    <row r="4" spans="1:6" ht="15.75">
      <c r="A4" s="254" t="s">
        <v>101</v>
      </c>
      <c r="B4" s="254"/>
      <c r="C4" s="254"/>
      <c r="D4" s="254"/>
      <c r="E4" s="254"/>
      <c r="F4" s="254"/>
    </row>
    <row r="5" spans="1:6" ht="15.75">
      <c r="A5" s="255" t="s">
        <v>102</v>
      </c>
      <c r="B5" s="255" t="s">
        <v>103</v>
      </c>
      <c r="C5" s="255" t="s">
        <v>104</v>
      </c>
      <c r="D5" s="255" t="s">
        <v>105</v>
      </c>
      <c r="E5" s="256" t="s">
        <v>156</v>
      </c>
      <c r="F5" s="257"/>
    </row>
    <row r="6" spans="1:6" ht="31.5" customHeight="1">
      <c r="A6" s="255"/>
      <c r="B6" s="255"/>
      <c r="C6" s="255"/>
      <c r="D6" s="255"/>
      <c r="E6" s="258"/>
      <c r="F6" s="259"/>
    </row>
    <row r="7" spans="1:6" ht="31.5">
      <c r="A7" s="151" t="s">
        <v>106</v>
      </c>
      <c r="B7" s="152" t="s">
        <v>188</v>
      </c>
      <c r="C7" s="151"/>
      <c r="D7" s="151" t="s">
        <v>126</v>
      </c>
      <c r="E7" s="263">
        <v>1209322.03</v>
      </c>
      <c r="F7" s="264"/>
    </row>
    <row r="8" spans="1:6" ht="31.5">
      <c r="A8" s="151" t="s">
        <v>110</v>
      </c>
      <c r="B8" s="152" t="s">
        <v>189</v>
      </c>
      <c r="C8" s="151"/>
      <c r="D8" s="151" t="s">
        <v>126</v>
      </c>
      <c r="E8" s="263">
        <v>1209322.03</v>
      </c>
      <c r="F8" s="264"/>
    </row>
    <row r="9" spans="1:6" ht="31.5">
      <c r="A9" s="151" t="s">
        <v>112</v>
      </c>
      <c r="B9" s="152" t="s">
        <v>190</v>
      </c>
      <c r="C9" s="151"/>
      <c r="D9" s="151" t="s">
        <v>126</v>
      </c>
      <c r="E9" s="263">
        <v>1209322.03</v>
      </c>
      <c r="F9" s="264"/>
    </row>
    <row r="10" spans="1:6" ht="31.5">
      <c r="A10" s="151" t="s">
        <v>114</v>
      </c>
      <c r="B10" s="152" t="s">
        <v>191</v>
      </c>
      <c r="C10" s="151"/>
      <c r="D10" s="151" t="s">
        <v>126</v>
      </c>
      <c r="E10" s="263">
        <v>1209322.03</v>
      </c>
      <c r="F10" s="264"/>
    </row>
    <row r="11" spans="1:6" ht="31.5">
      <c r="A11" s="151" t="s">
        <v>116</v>
      </c>
      <c r="B11" s="152" t="s">
        <v>192</v>
      </c>
      <c r="C11" s="151"/>
      <c r="D11" s="151" t="s">
        <v>126</v>
      </c>
      <c r="E11" s="263">
        <v>1209322.03</v>
      </c>
      <c r="F11" s="264"/>
    </row>
    <row r="12" spans="1:6" ht="15.75">
      <c r="A12" s="260" t="s">
        <v>63</v>
      </c>
      <c r="B12" s="261"/>
      <c r="C12" s="261"/>
      <c r="D12" s="262"/>
      <c r="E12" s="265">
        <v>6046610.17</v>
      </c>
      <c r="F12" s="266"/>
    </row>
    <row r="13" spans="1:6" ht="15.75">
      <c r="A13" s="153"/>
      <c r="B13" s="153"/>
      <c r="C13" s="153"/>
      <c r="D13" s="153"/>
      <c r="E13" s="153"/>
      <c r="F13" s="153"/>
    </row>
  </sheetData>
  <sheetProtection/>
  <mergeCells count="16">
    <mergeCell ref="A12:D12"/>
    <mergeCell ref="E7:F7"/>
    <mergeCell ref="E8:F8"/>
    <mergeCell ref="E9:F9"/>
    <mergeCell ref="E10:F10"/>
    <mergeCell ref="E11:F11"/>
    <mergeCell ref="E12:F12"/>
    <mergeCell ref="A1:F1"/>
    <mergeCell ref="A2:F2"/>
    <mergeCell ref="A3:F3"/>
    <mergeCell ref="A4:F4"/>
    <mergeCell ref="A5:A6"/>
    <mergeCell ref="B5:B6"/>
    <mergeCell ref="C5:C6"/>
    <mergeCell ref="D5:D6"/>
    <mergeCell ref="E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.140625" style="0" customWidth="1"/>
    <col min="2" max="2" width="1.57421875" style="0" customWidth="1"/>
    <col min="3" max="3" width="40.140625" style="0" customWidth="1"/>
    <col min="4" max="4" width="19.7109375" style="0" customWidth="1"/>
  </cols>
  <sheetData>
    <row r="2" spans="1:5" ht="15">
      <c r="A2" s="169"/>
      <c r="B2" s="169"/>
      <c r="C2" s="169"/>
      <c r="D2" s="169"/>
      <c r="E2" s="170" t="s">
        <v>210</v>
      </c>
    </row>
    <row r="3" spans="1:5" ht="15.75">
      <c r="A3" s="169"/>
      <c r="B3" s="171" t="s">
        <v>211</v>
      </c>
      <c r="C3" s="169"/>
      <c r="D3" s="169"/>
      <c r="E3" s="169"/>
    </row>
    <row r="4" spans="1:5" ht="15">
      <c r="A4" s="169"/>
      <c r="B4" s="169"/>
      <c r="C4" s="169"/>
      <c r="D4" s="169"/>
      <c r="E4" s="169"/>
    </row>
    <row r="5" spans="1:5" ht="45">
      <c r="A5" s="169"/>
      <c r="B5" s="169"/>
      <c r="C5" s="172" t="s">
        <v>212</v>
      </c>
      <c r="D5" s="172" t="s">
        <v>213</v>
      </c>
      <c r="E5" s="169"/>
    </row>
    <row r="6" spans="1:5" ht="27" customHeight="1">
      <c r="A6" s="169"/>
      <c r="B6" s="169"/>
      <c r="C6" s="173" t="s">
        <v>214</v>
      </c>
      <c r="D6" s="179">
        <f>SUM(D7:D11)</f>
        <v>266225328.64000002</v>
      </c>
      <c r="E6" s="169"/>
    </row>
    <row r="7" spans="1:5" ht="15">
      <c r="A7" s="169"/>
      <c r="B7" s="169"/>
      <c r="C7" s="174" t="s">
        <v>215</v>
      </c>
      <c r="D7" s="180">
        <v>143112682.04</v>
      </c>
      <c r="E7" s="169"/>
    </row>
    <row r="8" spans="1:5" ht="15">
      <c r="A8" s="169"/>
      <c r="B8" s="169"/>
      <c r="C8" s="175" t="s">
        <v>216</v>
      </c>
      <c r="D8" s="180">
        <v>33273160.77</v>
      </c>
      <c r="E8" s="169"/>
    </row>
    <row r="9" spans="1:5" ht="15">
      <c r="A9" s="169"/>
      <c r="B9" s="176"/>
      <c r="C9" s="174" t="s">
        <v>217</v>
      </c>
      <c r="D9" s="180">
        <v>17140719.18</v>
      </c>
      <c r="E9" s="169"/>
    </row>
    <row r="10" spans="1:5" ht="15">
      <c r="A10" s="169"/>
      <c r="B10" s="169"/>
      <c r="C10" s="174" t="s">
        <v>218</v>
      </c>
      <c r="D10" s="180">
        <v>16785471.17</v>
      </c>
      <c r="E10" s="169"/>
    </row>
    <row r="11" spans="1:5" ht="15">
      <c r="A11" s="169"/>
      <c r="B11" s="169"/>
      <c r="C11" s="177" t="s">
        <v>219</v>
      </c>
      <c r="D11" s="180">
        <v>55913295.48</v>
      </c>
      <c r="E11" s="169"/>
    </row>
    <row r="12" spans="1:5" ht="27" customHeight="1">
      <c r="A12" s="169"/>
      <c r="B12" s="169"/>
      <c r="C12" s="178" t="s">
        <v>220</v>
      </c>
      <c r="D12" s="179">
        <f>SUM(D13:D17)</f>
        <v>41760601.269999996</v>
      </c>
      <c r="E12" s="169"/>
    </row>
    <row r="13" spans="1:5" ht="15">
      <c r="A13" s="169"/>
      <c r="B13" s="169"/>
      <c r="C13" s="174" t="s">
        <v>215</v>
      </c>
      <c r="D13" s="180">
        <v>2291755.54</v>
      </c>
      <c r="E13" s="169"/>
    </row>
    <row r="14" spans="1:5" ht="15">
      <c r="A14" s="169"/>
      <c r="B14" s="169"/>
      <c r="C14" s="175" t="s">
        <v>216</v>
      </c>
      <c r="D14" s="180">
        <v>18683117.37</v>
      </c>
      <c r="E14" s="169"/>
    </row>
    <row r="15" spans="1:5" ht="15">
      <c r="A15" s="169"/>
      <c r="B15" s="169"/>
      <c r="C15" s="174" t="s">
        <v>217</v>
      </c>
      <c r="D15" s="180">
        <v>5922653.25</v>
      </c>
      <c r="E15" s="169"/>
    </row>
    <row r="16" spans="1:5" ht="15">
      <c r="A16" s="169"/>
      <c r="B16" s="169"/>
      <c r="C16" s="174" t="s">
        <v>218</v>
      </c>
      <c r="D16" s="180">
        <v>335528.52</v>
      </c>
      <c r="E16" s="169"/>
    </row>
    <row r="17" spans="1:5" ht="15">
      <c r="A17" s="169"/>
      <c r="B17" s="169"/>
      <c r="C17" s="177" t="s">
        <v>219</v>
      </c>
      <c r="D17" s="180">
        <v>14527546.59</v>
      </c>
      <c r="E17" s="169"/>
    </row>
    <row r="18" spans="1:5" ht="24" customHeight="1">
      <c r="A18" s="169"/>
      <c r="B18" s="169"/>
      <c r="C18" s="178" t="s">
        <v>221</v>
      </c>
      <c r="D18" s="179">
        <f>SUM(D19:D23)</f>
        <v>14278961.42</v>
      </c>
      <c r="E18" s="169"/>
    </row>
    <row r="19" spans="1:5" ht="15">
      <c r="A19" s="169"/>
      <c r="B19" s="169"/>
      <c r="C19" s="174" t="s">
        <v>215</v>
      </c>
      <c r="D19" s="180">
        <v>88951.31</v>
      </c>
      <c r="E19" s="169"/>
    </row>
    <row r="20" spans="1:5" ht="15">
      <c r="A20" s="169"/>
      <c r="B20" s="169"/>
      <c r="C20" s="175" t="s">
        <v>216</v>
      </c>
      <c r="D20" s="180">
        <v>24183.04</v>
      </c>
      <c r="E20" s="169"/>
    </row>
    <row r="21" spans="1:5" ht="15">
      <c r="A21" s="169"/>
      <c r="B21" s="169"/>
      <c r="C21" s="174" t="s">
        <v>217</v>
      </c>
      <c r="D21" s="180">
        <v>6346.24</v>
      </c>
      <c r="E21" s="169"/>
    </row>
    <row r="22" spans="1:5" ht="15">
      <c r="A22" s="169"/>
      <c r="B22" s="169"/>
      <c r="C22" s="174" t="s">
        <v>218</v>
      </c>
      <c r="D22" s="180">
        <v>0</v>
      </c>
      <c r="E22" s="169"/>
    </row>
    <row r="23" spans="1:5" ht="15">
      <c r="A23" s="169"/>
      <c r="B23" s="169"/>
      <c r="C23" s="177" t="s">
        <v>219</v>
      </c>
      <c r="D23" s="180">
        <v>14159480.83</v>
      </c>
      <c r="E23" s="16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8515625" style="0" customWidth="1"/>
    <col min="2" max="2" width="36.57421875" style="0" customWidth="1"/>
    <col min="3" max="3" width="0" style="0" hidden="1" customWidth="1"/>
    <col min="4" max="4" width="13.28125" style="0" customWidth="1"/>
  </cols>
  <sheetData>
    <row r="2" spans="1:4" ht="15">
      <c r="A2" s="154"/>
      <c r="B2" s="154"/>
      <c r="C2" s="154" t="s">
        <v>195</v>
      </c>
      <c r="D2" s="155" t="s">
        <v>195</v>
      </c>
    </row>
    <row r="3" spans="1:4" ht="18">
      <c r="A3" s="154"/>
      <c r="B3" s="156" t="s">
        <v>196</v>
      </c>
      <c r="C3" s="154"/>
      <c r="D3" s="157"/>
    </row>
    <row r="4" spans="1:4" ht="15">
      <c r="A4" s="158"/>
      <c r="B4" s="155"/>
      <c r="C4" s="155"/>
      <c r="D4" s="155"/>
    </row>
    <row r="5" spans="1:4" ht="30">
      <c r="A5" s="159"/>
      <c r="B5" s="160" t="s">
        <v>197</v>
      </c>
      <c r="C5" s="160" t="s">
        <v>198</v>
      </c>
      <c r="D5" s="160" t="s">
        <v>198</v>
      </c>
    </row>
    <row r="6" spans="1:4" ht="47.25">
      <c r="A6" s="154"/>
      <c r="B6" s="161" t="s">
        <v>199</v>
      </c>
      <c r="C6" s="162">
        <f>SUM(C7:C14)</f>
        <v>14001503.859999998</v>
      </c>
      <c r="D6" s="162">
        <f>C6/1000</f>
        <v>14001.503859999997</v>
      </c>
    </row>
    <row r="7" spans="1:4" ht="15.75">
      <c r="A7" s="154"/>
      <c r="B7" s="163" t="s">
        <v>200</v>
      </c>
      <c r="C7" s="164">
        <v>4079620.36</v>
      </c>
      <c r="D7" s="162">
        <f aca="true" t="shared" si="0" ref="D7:D18">C7/1000</f>
        <v>4079.62036</v>
      </c>
    </row>
    <row r="8" spans="1:4" ht="15.75">
      <c r="A8" s="154"/>
      <c r="B8" s="163" t="s">
        <v>201</v>
      </c>
      <c r="C8" s="164">
        <v>1314035.08</v>
      </c>
      <c r="D8" s="162">
        <f t="shared" si="0"/>
        <v>1314.03508</v>
      </c>
    </row>
    <row r="9" spans="1:4" ht="15.75">
      <c r="A9" s="154"/>
      <c r="B9" s="163" t="s">
        <v>202</v>
      </c>
      <c r="C9" s="164">
        <v>62871.78</v>
      </c>
      <c r="D9" s="162">
        <f t="shared" si="0"/>
        <v>62.87178</v>
      </c>
    </row>
    <row r="10" spans="1:4" ht="30">
      <c r="A10" s="154"/>
      <c r="B10" s="163" t="s">
        <v>203</v>
      </c>
      <c r="C10" s="164">
        <v>1685955.26</v>
      </c>
      <c r="D10" s="162">
        <f t="shared" si="0"/>
        <v>1685.95526</v>
      </c>
    </row>
    <row r="11" spans="1:4" ht="30">
      <c r="A11" s="154"/>
      <c r="B11" s="163" t="s">
        <v>204</v>
      </c>
      <c r="C11" s="164">
        <v>1865821.97</v>
      </c>
      <c r="D11" s="162">
        <f t="shared" si="0"/>
        <v>1865.82197</v>
      </c>
    </row>
    <row r="12" spans="1:4" ht="15.75">
      <c r="A12" s="154"/>
      <c r="B12" s="163" t="s">
        <v>205</v>
      </c>
      <c r="C12" s="164">
        <v>4130144.1</v>
      </c>
      <c r="D12" s="162">
        <f t="shared" si="0"/>
        <v>4130.1441</v>
      </c>
    </row>
    <row r="13" spans="1:4" ht="30">
      <c r="A13" s="154"/>
      <c r="B13" s="163" t="s">
        <v>206</v>
      </c>
      <c r="C13" s="164">
        <v>739484.95</v>
      </c>
      <c r="D13" s="162">
        <f t="shared" si="0"/>
        <v>739.4849499999999</v>
      </c>
    </row>
    <row r="14" spans="1:4" ht="15.75">
      <c r="A14" s="154"/>
      <c r="B14" s="165" t="s">
        <v>207</v>
      </c>
      <c r="C14" s="164">
        <v>123570.36</v>
      </c>
      <c r="D14" s="162">
        <f t="shared" si="0"/>
        <v>123.57036</v>
      </c>
    </row>
    <row r="15" spans="1:4" ht="47.25">
      <c r="A15" s="154"/>
      <c r="B15" s="161" t="s">
        <v>208</v>
      </c>
      <c r="C15" s="166">
        <f>SUM(C16:C17)-3863.02</f>
        <v>225563.03</v>
      </c>
      <c r="D15" s="162">
        <f t="shared" si="0"/>
        <v>225.56303</v>
      </c>
    </row>
    <row r="16" spans="1:4" ht="15.75" hidden="1">
      <c r="A16" s="154"/>
      <c r="B16" s="163" t="s">
        <v>209</v>
      </c>
      <c r="C16" s="164">
        <v>135205.49</v>
      </c>
      <c r="D16" s="162">
        <f t="shared" si="0"/>
        <v>135.20549</v>
      </c>
    </row>
    <row r="17" spans="1:4" ht="15.75" hidden="1">
      <c r="A17" s="155"/>
      <c r="B17" s="165" t="s">
        <v>209</v>
      </c>
      <c r="C17" s="164">
        <v>94220.56</v>
      </c>
      <c r="D17" s="162">
        <f t="shared" si="0"/>
        <v>94.22055999999999</v>
      </c>
    </row>
    <row r="18" spans="1:4" ht="15.75">
      <c r="A18" s="155"/>
      <c r="B18" s="167" t="s">
        <v>63</v>
      </c>
      <c r="C18" s="168">
        <f>C6+C15</f>
        <v>14227066.889999997</v>
      </c>
      <c r="D18" s="162">
        <f t="shared" si="0"/>
        <v>14227.066889999996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4">
      <selection activeCell="G23" sqref="G23"/>
    </sheetView>
  </sheetViews>
  <sheetFormatPr defaultColWidth="9.140625" defaultRowHeight="15"/>
  <cols>
    <col min="2" max="2" width="45.28125" style="0" customWidth="1"/>
    <col min="3" max="3" width="16.140625" style="0" customWidth="1"/>
  </cols>
  <sheetData>
    <row r="2" spans="2:3" ht="15">
      <c r="B2" s="181"/>
      <c r="C2" s="182" t="s">
        <v>222</v>
      </c>
    </row>
    <row r="3" spans="2:3" ht="15.75">
      <c r="B3" s="183" t="s">
        <v>223</v>
      </c>
      <c r="C3" s="155"/>
    </row>
    <row r="4" spans="2:3" ht="15">
      <c r="B4" s="155"/>
      <c r="C4" s="155"/>
    </row>
    <row r="5" spans="2:3" ht="45">
      <c r="B5" s="184" t="s">
        <v>224</v>
      </c>
      <c r="C5" s="184" t="s">
        <v>225</v>
      </c>
    </row>
    <row r="6" spans="2:3" ht="21.75" customHeight="1">
      <c r="B6" s="185" t="s">
        <v>226</v>
      </c>
      <c r="C6" s="186">
        <f>SUM(C7:C14)</f>
        <v>1292</v>
      </c>
    </row>
    <row r="7" spans="2:3" ht="15">
      <c r="B7" s="187" t="s">
        <v>227</v>
      </c>
      <c r="C7" s="188">
        <v>184</v>
      </c>
    </row>
    <row r="8" spans="2:3" ht="25.5">
      <c r="B8" s="187" t="s">
        <v>228</v>
      </c>
      <c r="C8" s="188">
        <v>401</v>
      </c>
    </row>
    <row r="9" spans="2:3" ht="15">
      <c r="B9" s="187" t="s">
        <v>229</v>
      </c>
      <c r="C9" s="188">
        <v>25</v>
      </c>
    </row>
    <row r="10" spans="2:3" ht="15">
      <c r="B10" s="187" t="s">
        <v>230</v>
      </c>
      <c r="C10" s="188">
        <v>13</v>
      </c>
    </row>
    <row r="11" spans="2:3" ht="15">
      <c r="B11" s="187" t="s">
        <v>231</v>
      </c>
      <c r="C11" s="188">
        <v>3</v>
      </c>
    </row>
    <row r="12" spans="2:3" ht="25.5">
      <c r="B12" s="187" t="s">
        <v>232</v>
      </c>
      <c r="C12" s="188">
        <v>33</v>
      </c>
    </row>
    <row r="13" spans="2:3" ht="25.5">
      <c r="B13" s="187" t="s">
        <v>233</v>
      </c>
      <c r="C13" s="188">
        <v>33</v>
      </c>
    </row>
    <row r="14" spans="2:3" ht="15">
      <c r="B14" s="187" t="s">
        <v>234</v>
      </c>
      <c r="C14" s="188">
        <v>600</v>
      </c>
    </row>
    <row r="15" spans="2:3" ht="27" customHeight="1">
      <c r="B15" s="185" t="s">
        <v>219</v>
      </c>
      <c r="C15" s="186">
        <v>6852</v>
      </c>
    </row>
    <row r="16" spans="2:3" ht="15">
      <c r="B16" s="187" t="s">
        <v>235</v>
      </c>
      <c r="C16" s="188">
        <v>2</v>
      </c>
    </row>
    <row r="17" spans="2:3" ht="25.5">
      <c r="B17" s="187" t="s">
        <v>236</v>
      </c>
      <c r="C17" s="188">
        <v>96</v>
      </c>
    </row>
    <row r="18" spans="2:3" ht="15">
      <c r="B18" s="187" t="s">
        <v>237</v>
      </c>
      <c r="C18" s="188">
        <v>66</v>
      </c>
    </row>
    <row r="19" spans="2:3" ht="15">
      <c r="B19" s="187" t="s">
        <v>230</v>
      </c>
      <c r="C19" s="188">
        <v>1094</v>
      </c>
    </row>
    <row r="20" spans="2:3" ht="15">
      <c r="B20" s="187" t="s">
        <v>238</v>
      </c>
      <c r="C20" s="188">
        <v>3421</v>
      </c>
    </row>
    <row r="21" spans="2:3" ht="25.5">
      <c r="B21" s="187" t="s">
        <v>232</v>
      </c>
      <c r="C21" s="188">
        <v>93</v>
      </c>
    </row>
    <row r="22" spans="2:3" ht="15">
      <c r="B22" s="187" t="s">
        <v>239</v>
      </c>
      <c r="C22" s="188">
        <v>24</v>
      </c>
    </row>
    <row r="23" spans="2:3" ht="25.5">
      <c r="B23" s="187" t="s">
        <v>240</v>
      </c>
      <c r="C23" s="188">
        <v>2057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3.57421875" style="16" customWidth="1"/>
    <col min="3" max="3" width="10.140625" style="16" customWidth="1"/>
    <col min="4" max="4" width="13.57421875" style="16" customWidth="1"/>
    <col min="5" max="5" width="14.28125" style="16" customWidth="1"/>
    <col min="6" max="6" width="11.8515625" style="16" customWidth="1"/>
    <col min="7" max="7" width="13.140625" style="16" customWidth="1"/>
    <col min="8" max="8" width="12.421875" style="16" customWidth="1"/>
    <col min="9" max="9" width="13.140625" style="16" customWidth="1"/>
    <col min="10" max="10" width="14.28125" style="16" customWidth="1"/>
    <col min="11" max="11" width="11.421875" style="16" customWidth="1"/>
    <col min="12" max="16384" width="9.140625" style="16" customWidth="1"/>
  </cols>
  <sheetData>
    <row r="1" spans="1:13" ht="11.25" customHeight="1">
      <c r="A1" s="221" t="s">
        <v>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"/>
      <c r="M1" s="2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 t="s">
        <v>5</v>
      </c>
      <c r="L2" s="2"/>
      <c r="M2" s="2"/>
    </row>
    <row r="3" spans="1:13" ht="12.75">
      <c r="A3" s="192" t="s">
        <v>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2"/>
      <c r="M3" s="2"/>
    </row>
    <row r="4" spans="1:13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193" t="s">
        <v>7</v>
      </c>
      <c r="B5" s="194"/>
      <c r="C5" s="195"/>
      <c r="D5" s="199" t="s">
        <v>8</v>
      </c>
      <c r="E5" s="199" t="s">
        <v>9</v>
      </c>
      <c r="F5" s="199" t="s">
        <v>10</v>
      </c>
      <c r="G5" s="199" t="s">
        <v>11</v>
      </c>
      <c r="H5" s="199" t="s">
        <v>12</v>
      </c>
      <c r="I5" s="199" t="s">
        <v>13</v>
      </c>
      <c r="J5" s="199" t="s">
        <v>14</v>
      </c>
      <c r="K5" s="201" t="s">
        <v>15</v>
      </c>
      <c r="L5" s="17"/>
      <c r="M5" s="17"/>
    </row>
    <row r="6" spans="1:13" ht="13.5" thickBot="1">
      <c r="A6" s="196"/>
      <c r="B6" s="197"/>
      <c r="C6" s="198"/>
      <c r="D6" s="200"/>
      <c r="E6" s="200"/>
      <c r="F6" s="200"/>
      <c r="G6" s="200"/>
      <c r="H6" s="200"/>
      <c r="I6" s="200"/>
      <c r="J6" s="200"/>
      <c r="K6" s="202"/>
      <c r="L6" s="17"/>
      <c r="M6" s="17"/>
    </row>
    <row r="7" spans="1:13" ht="12" customHeight="1" thickBot="1">
      <c r="A7" s="203" t="s">
        <v>16</v>
      </c>
      <c r="B7" s="204"/>
      <c r="C7" s="204"/>
      <c r="D7" s="7">
        <v>149503.7134</v>
      </c>
      <c r="E7" s="7">
        <v>26501.33791</v>
      </c>
      <c r="F7" s="7">
        <v>66120.11946</v>
      </c>
      <c r="G7" s="7">
        <v>12914.28179</v>
      </c>
      <c r="H7" s="7">
        <v>17667.26515</v>
      </c>
      <c r="I7" s="7">
        <v>197956.56770999997</v>
      </c>
      <c r="J7" s="7">
        <v>38901.931189999996</v>
      </c>
      <c r="K7" s="8">
        <v>159054.63651999997</v>
      </c>
      <c r="L7" s="3"/>
      <c r="M7" s="17"/>
    </row>
    <row r="8" spans="1:13" ht="12.75">
      <c r="A8" s="205" t="s">
        <v>17</v>
      </c>
      <c r="B8" s="206"/>
      <c r="C8" s="207"/>
      <c r="D8" s="11">
        <v>71186.46325</v>
      </c>
      <c r="E8" s="11">
        <v>15571.77166</v>
      </c>
      <c r="F8" s="11">
        <v>5342.98956</v>
      </c>
      <c r="G8" s="11">
        <v>5990.8395</v>
      </c>
      <c r="H8" s="11">
        <v>5053.36543</v>
      </c>
      <c r="I8" s="11">
        <v>71476.08738</v>
      </c>
      <c r="J8" s="11">
        <v>21129.12534</v>
      </c>
      <c r="K8" s="11">
        <v>50346.96204</v>
      </c>
      <c r="L8" s="3"/>
      <c r="M8" s="3"/>
    </row>
    <row r="9" spans="1:13" ht="12.75">
      <c r="A9" s="191" t="s">
        <v>18</v>
      </c>
      <c r="B9" s="191"/>
      <c r="C9" s="191"/>
      <c r="D9" s="9">
        <v>1609.53934</v>
      </c>
      <c r="E9" s="9">
        <v>269.57132</v>
      </c>
      <c r="F9" s="9">
        <v>4304.40757</v>
      </c>
      <c r="G9" s="9">
        <v>192.4246</v>
      </c>
      <c r="H9" s="9"/>
      <c r="I9" s="9">
        <v>5913.946910000001</v>
      </c>
      <c r="J9" s="9">
        <v>461.99591999999996</v>
      </c>
      <c r="K9" s="9">
        <v>5451.95099</v>
      </c>
      <c r="L9" s="17"/>
      <c r="M9" s="17"/>
    </row>
    <row r="10" spans="1:13" ht="12.75">
      <c r="A10" s="191" t="s">
        <v>19</v>
      </c>
      <c r="B10" s="191"/>
      <c r="C10" s="191"/>
      <c r="D10" s="9">
        <v>34424.10502</v>
      </c>
      <c r="E10" s="9">
        <v>5086.628610000001</v>
      </c>
      <c r="F10" s="9">
        <v>27563.846739999997</v>
      </c>
      <c r="G10" s="9">
        <v>4716.28096</v>
      </c>
      <c r="H10" s="9">
        <v>5888.031639999999</v>
      </c>
      <c r="I10" s="9">
        <v>56099.920119999995</v>
      </c>
      <c r="J10" s="9">
        <v>9753.46909</v>
      </c>
      <c r="K10" s="9">
        <v>46346.451030000004</v>
      </c>
      <c r="L10" s="17"/>
      <c r="M10" s="17"/>
    </row>
    <row r="11" spans="1:13" ht="12.75">
      <c r="A11" s="191" t="s">
        <v>20</v>
      </c>
      <c r="B11" s="191"/>
      <c r="C11" s="191"/>
      <c r="D11" s="9">
        <v>32031.177649999998</v>
      </c>
      <c r="E11" s="9">
        <v>3751.8634500000003</v>
      </c>
      <c r="F11" s="9">
        <v>28700.198210000002</v>
      </c>
      <c r="G11" s="9">
        <v>961.60773</v>
      </c>
      <c r="H11" s="9">
        <v>6710.13002</v>
      </c>
      <c r="I11" s="9">
        <v>54021.24584</v>
      </c>
      <c r="J11" s="9">
        <v>4698.44703</v>
      </c>
      <c r="K11" s="9">
        <v>49322.79881</v>
      </c>
      <c r="L11" s="17"/>
      <c r="M11" s="17"/>
    </row>
    <row r="12" spans="1:13" ht="12.75">
      <c r="A12" s="191" t="s">
        <v>21</v>
      </c>
      <c r="B12" s="191"/>
      <c r="C12" s="191"/>
      <c r="D12" s="9">
        <v>1294.5171699999999</v>
      </c>
      <c r="E12" s="9">
        <v>184.84702</v>
      </c>
      <c r="F12" s="9">
        <v>94.72824</v>
      </c>
      <c r="G12" s="9">
        <v>195.75408</v>
      </c>
      <c r="H12" s="9">
        <v>15.738059999999999</v>
      </c>
      <c r="I12" s="9">
        <v>1373.50735</v>
      </c>
      <c r="J12" s="9">
        <v>364.86303999999996</v>
      </c>
      <c r="K12" s="9">
        <v>1008.64431</v>
      </c>
      <c r="L12" s="17"/>
      <c r="M12" s="17"/>
    </row>
    <row r="13" spans="1:13" ht="12.75">
      <c r="A13" s="191" t="s">
        <v>22</v>
      </c>
      <c r="B13" s="191"/>
      <c r="C13" s="191"/>
      <c r="D13" s="9">
        <v>132.21031</v>
      </c>
      <c r="E13" s="9">
        <v>44.0701</v>
      </c>
      <c r="F13" s="9">
        <v>113.94914</v>
      </c>
      <c r="G13" s="9">
        <v>63.438120000000005</v>
      </c>
      <c r="H13" s="9"/>
      <c r="I13" s="9">
        <v>246.15945000000002</v>
      </c>
      <c r="J13" s="9">
        <v>107.50822</v>
      </c>
      <c r="K13" s="9">
        <v>138.65123</v>
      </c>
      <c r="L13" s="17"/>
      <c r="M13" s="17"/>
    </row>
    <row r="14" spans="1:13" ht="12.75">
      <c r="A14" s="191" t="s">
        <v>23</v>
      </c>
      <c r="B14" s="191"/>
      <c r="C14" s="191"/>
      <c r="D14" s="9">
        <v>5713.12781</v>
      </c>
      <c r="E14" s="9">
        <v>1592.58575</v>
      </c>
      <c r="F14" s="9"/>
      <c r="G14" s="9">
        <v>793.9368000000001</v>
      </c>
      <c r="H14" s="9"/>
      <c r="I14" s="9">
        <v>5713.12781</v>
      </c>
      <c r="J14" s="9">
        <v>2386.5225499999997</v>
      </c>
      <c r="K14" s="9">
        <v>3326.60526</v>
      </c>
      <c r="L14" s="17"/>
      <c r="M14" s="17"/>
    </row>
    <row r="15" spans="1:13" ht="13.5" thickBot="1">
      <c r="A15" s="208" t="s">
        <v>24</v>
      </c>
      <c r="B15" s="208"/>
      <c r="C15" s="208"/>
      <c r="D15" s="10">
        <v>3112.57285</v>
      </c>
      <c r="E15" s="10"/>
      <c r="F15" s="10"/>
      <c r="G15" s="10"/>
      <c r="H15" s="10"/>
      <c r="I15" s="10">
        <v>3112.57285</v>
      </c>
      <c r="J15" s="10"/>
      <c r="K15" s="10">
        <v>3112.57285</v>
      </c>
      <c r="L15" s="17"/>
      <c r="M15" s="17"/>
    </row>
    <row r="16" spans="1:13" ht="13.5" customHeight="1" thickBot="1">
      <c r="A16" s="209" t="s">
        <v>25</v>
      </c>
      <c r="B16" s="210"/>
      <c r="C16" s="210"/>
      <c r="D16" s="7">
        <v>4290.910349999999</v>
      </c>
      <c r="E16" s="7">
        <v>171.39523</v>
      </c>
      <c r="F16" s="7">
        <v>1739.63552</v>
      </c>
      <c r="G16" s="7">
        <v>813.63381</v>
      </c>
      <c r="H16" s="7">
        <v>0</v>
      </c>
      <c r="I16" s="7">
        <v>6030.54587</v>
      </c>
      <c r="J16" s="7">
        <v>985.02904</v>
      </c>
      <c r="K16" s="8">
        <v>5045.5168300000005</v>
      </c>
      <c r="L16" s="4"/>
      <c r="M16" s="4"/>
    </row>
    <row r="17" spans="1:13" ht="12.75">
      <c r="A17" s="205" t="s">
        <v>19</v>
      </c>
      <c r="B17" s="205"/>
      <c r="C17" s="205"/>
      <c r="D17" s="11">
        <v>1332.37216</v>
      </c>
      <c r="E17" s="11">
        <v>20.434900000000003</v>
      </c>
      <c r="F17" s="11">
        <v>1238.20852</v>
      </c>
      <c r="G17" s="11">
        <v>497.25079999999997</v>
      </c>
      <c r="H17" s="11"/>
      <c r="I17" s="11">
        <v>2570.58068</v>
      </c>
      <c r="J17" s="11">
        <v>517.6857</v>
      </c>
      <c r="K17" s="11">
        <v>2052.89498</v>
      </c>
      <c r="L17" s="17"/>
      <c r="M17" s="3"/>
    </row>
    <row r="18" spans="1:13" ht="12.75">
      <c r="A18" s="191" t="s">
        <v>17</v>
      </c>
      <c r="B18" s="191"/>
      <c r="C18" s="191"/>
      <c r="D18" s="9">
        <v>1435.0636100000002</v>
      </c>
      <c r="E18" s="9">
        <v>138.67425</v>
      </c>
      <c r="F18" s="9">
        <v>501.427</v>
      </c>
      <c r="G18" s="9">
        <v>267.23869</v>
      </c>
      <c r="H18" s="9"/>
      <c r="I18" s="9">
        <v>1936.49061</v>
      </c>
      <c r="J18" s="9">
        <v>405.91294</v>
      </c>
      <c r="K18" s="9">
        <v>1530.57767</v>
      </c>
      <c r="L18" s="17"/>
      <c r="M18" s="17"/>
    </row>
    <row r="19" spans="1:13" ht="13.5" thickBot="1">
      <c r="A19" s="208" t="s">
        <v>20</v>
      </c>
      <c r="B19" s="208"/>
      <c r="C19" s="208"/>
      <c r="D19" s="10">
        <v>1523.47458</v>
      </c>
      <c r="E19" s="10">
        <v>12.28608</v>
      </c>
      <c r="F19" s="10"/>
      <c r="G19" s="10">
        <v>49.14432</v>
      </c>
      <c r="H19" s="10"/>
      <c r="I19" s="10">
        <v>1523.47458</v>
      </c>
      <c r="J19" s="10">
        <v>61.4304</v>
      </c>
      <c r="K19" s="10">
        <v>1462.0441799999999</v>
      </c>
      <c r="L19" s="17"/>
      <c r="M19" s="17"/>
    </row>
    <row r="20" spans="1:13" ht="12" customHeight="1" thickBot="1">
      <c r="A20" s="203" t="s">
        <v>26</v>
      </c>
      <c r="B20" s="204"/>
      <c r="C20" s="204"/>
      <c r="D20" s="7">
        <v>3103.42556</v>
      </c>
      <c r="E20" s="7">
        <v>222.62931</v>
      </c>
      <c r="F20" s="7">
        <v>89.56667</v>
      </c>
      <c r="G20" s="7">
        <v>782.00264</v>
      </c>
      <c r="H20" s="7">
        <v>0</v>
      </c>
      <c r="I20" s="7">
        <v>3192.99223</v>
      </c>
      <c r="J20" s="7">
        <v>1004.63195</v>
      </c>
      <c r="K20" s="8">
        <v>2188.36028</v>
      </c>
      <c r="L20" s="17"/>
      <c r="M20" s="17"/>
    </row>
    <row r="21" spans="1:13" ht="12.75">
      <c r="A21" s="205" t="s">
        <v>17</v>
      </c>
      <c r="B21" s="205"/>
      <c r="C21" s="205"/>
      <c r="D21" s="11">
        <v>1953.2864399999999</v>
      </c>
      <c r="E21" s="11">
        <v>126.01386</v>
      </c>
      <c r="F21" s="11">
        <v>89.56667</v>
      </c>
      <c r="G21" s="11">
        <v>500.97764</v>
      </c>
      <c r="H21" s="11"/>
      <c r="I21" s="11">
        <v>2042.85311</v>
      </c>
      <c r="J21" s="11">
        <v>626.9915</v>
      </c>
      <c r="K21" s="11">
        <v>1415.8616100000002</v>
      </c>
      <c r="L21" s="17"/>
      <c r="M21" s="17"/>
    </row>
    <row r="22" spans="1:13" ht="12.75">
      <c r="A22" s="191" t="s">
        <v>19</v>
      </c>
      <c r="B22" s="191"/>
      <c r="C22" s="191"/>
      <c r="D22" s="9">
        <v>1086.93912</v>
      </c>
      <c r="E22" s="9">
        <v>92.92488</v>
      </c>
      <c r="F22" s="9"/>
      <c r="G22" s="9">
        <v>266.26271999999994</v>
      </c>
      <c r="H22" s="9"/>
      <c r="I22" s="9">
        <v>1086.93912</v>
      </c>
      <c r="J22" s="9">
        <v>359.1876</v>
      </c>
      <c r="K22" s="9">
        <v>727.75152</v>
      </c>
      <c r="L22" s="17"/>
      <c r="M22" s="17"/>
    </row>
    <row r="23" spans="1:13" ht="12.75">
      <c r="A23" s="191" t="s">
        <v>21</v>
      </c>
      <c r="B23" s="191"/>
      <c r="C23" s="191"/>
      <c r="D23" s="9">
        <v>24.5</v>
      </c>
      <c r="E23" s="9">
        <v>1.16667</v>
      </c>
      <c r="F23" s="9"/>
      <c r="G23" s="9">
        <v>4.66668</v>
      </c>
      <c r="H23" s="9"/>
      <c r="I23" s="9">
        <v>24.5</v>
      </c>
      <c r="J23" s="9">
        <v>5.83335</v>
      </c>
      <c r="K23" s="9">
        <v>18.66665</v>
      </c>
      <c r="L23" s="17"/>
      <c r="M23" s="17"/>
    </row>
    <row r="24" spans="1:13" ht="13.5" thickBot="1">
      <c r="A24" s="208" t="s">
        <v>22</v>
      </c>
      <c r="B24" s="208"/>
      <c r="C24" s="208"/>
      <c r="D24" s="10">
        <v>38.7</v>
      </c>
      <c r="E24" s="10">
        <v>2.5239000000000003</v>
      </c>
      <c r="F24" s="10"/>
      <c r="G24" s="10">
        <v>10.095600000000001</v>
      </c>
      <c r="H24" s="10"/>
      <c r="I24" s="10">
        <v>38.7</v>
      </c>
      <c r="J24" s="10">
        <v>12.6195</v>
      </c>
      <c r="K24" s="10">
        <v>26.0805</v>
      </c>
      <c r="L24" s="17"/>
      <c r="M24" s="17"/>
    </row>
    <row r="25" spans="1:13" ht="12" customHeight="1" thickBot="1">
      <c r="A25" s="203" t="s">
        <v>27</v>
      </c>
      <c r="B25" s="204"/>
      <c r="C25" s="204"/>
      <c r="D25" s="7">
        <v>1099.6</v>
      </c>
      <c r="E25" s="7">
        <v>26.52699</v>
      </c>
      <c r="F25" s="7">
        <v>7139.98129</v>
      </c>
      <c r="G25" s="7">
        <v>221.75245999999999</v>
      </c>
      <c r="H25" s="7">
        <v>0</v>
      </c>
      <c r="I25" s="7">
        <v>8239.58129</v>
      </c>
      <c r="J25" s="7">
        <v>248.27945000000003</v>
      </c>
      <c r="K25" s="8">
        <v>7991.30184</v>
      </c>
      <c r="L25" s="17"/>
      <c r="M25" s="17"/>
    </row>
    <row r="26" spans="1:13" ht="12.75">
      <c r="A26" s="205" t="s">
        <v>17</v>
      </c>
      <c r="B26" s="205"/>
      <c r="C26" s="205"/>
      <c r="D26" s="11">
        <v>543.5</v>
      </c>
      <c r="E26" s="11">
        <v>24.84567</v>
      </c>
      <c r="F26" s="11"/>
      <c r="G26" s="11">
        <v>99.38268</v>
      </c>
      <c r="H26" s="11"/>
      <c r="I26" s="11">
        <v>543.5</v>
      </c>
      <c r="J26" s="11">
        <v>124.22835</v>
      </c>
      <c r="K26" s="11">
        <v>419.27165</v>
      </c>
      <c r="L26" s="17"/>
      <c r="M26" s="17"/>
    </row>
    <row r="27" spans="1:13" ht="12.75">
      <c r="A27" s="191" t="s">
        <v>18</v>
      </c>
      <c r="B27" s="191"/>
      <c r="C27" s="191"/>
      <c r="D27" s="9">
        <v>51</v>
      </c>
      <c r="E27" s="9">
        <v>1.68132</v>
      </c>
      <c r="F27" s="9"/>
      <c r="G27" s="9">
        <v>6.72528</v>
      </c>
      <c r="H27" s="9"/>
      <c r="I27" s="9">
        <v>51</v>
      </c>
      <c r="J27" s="9">
        <v>8.406600000000001</v>
      </c>
      <c r="K27" s="9">
        <v>42.5934</v>
      </c>
      <c r="L27" s="17"/>
      <c r="M27" s="17"/>
    </row>
    <row r="28" spans="1:13" ht="12.75">
      <c r="A28" s="191" t="s">
        <v>19</v>
      </c>
      <c r="B28" s="191"/>
      <c r="C28" s="191"/>
      <c r="D28" s="9">
        <v>505.1</v>
      </c>
      <c r="E28" s="9"/>
      <c r="F28" s="9">
        <v>406.5609</v>
      </c>
      <c r="G28" s="9">
        <v>114.35583</v>
      </c>
      <c r="H28" s="9"/>
      <c r="I28" s="9">
        <v>911.6609</v>
      </c>
      <c r="J28" s="9">
        <v>114.35583</v>
      </c>
      <c r="K28" s="9">
        <v>797.30507</v>
      </c>
      <c r="L28" s="17"/>
      <c r="M28" s="17"/>
    </row>
    <row r="29" spans="1:13" ht="12.75">
      <c r="A29" s="191" t="s">
        <v>21</v>
      </c>
      <c r="B29" s="191"/>
      <c r="C29" s="191"/>
      <c r="D29" s="9"/>
      <c r="E29" s="9"/>
      <c r="F29" s="9">
        <v>61.85593</v>
      </c>
      <c r="G29" s="9">
        <v>1.28867</v>
      </c>
      <c r="H29" s="9"/>
      <c r="I29" s="9">
        <v>61.85593</v>
      </c>
      <c r="J29" s="9">
        <v>1.28867</v>
      </c>
      <c r="K29" s="9">
        <v>60.567260000000005</v>
      </c>
      <c r="L29" s="17"/>
      <c r="M29" s="17"/>
    </row>
    <row r="30" spans="1:13" ht="13.5" thickBot="1">
      <c r="A30" s="208" t="s">
        <v>20</v>
      </c>
      <c r="B30" s="208"/>
      <c r="C30" s="208"/>
      <c r="D30" s="10"/>
      <c r="E30" s="10"/>
      <c r="F30" s="10">
        <v>6671.56446</v>
      </c>
      <c r="G30" s="10"/>
      <c r="H30" s="10"/>
      <c r="I30" s="10">
        <v>6671.56446</v>
      </c>
      <c r="J30" s="10"/>
      <c r="K30" s="10">
        <v>6671.56446</v>
      </c>
      <c r="L30" s="17"/>
      <c r="M30" s="17"/>
    </row>
    <row r="31" spans="1:13" ht="12" customHeight="1" thickBot="1">
      <c r="A31" s="203" t="s">
        <v>28</v>
      </c>
      <c r="B31" s="204"/>
      <c r="C31" s="204"/>
      <c r="D31" s="7">
        <v>0</v>
      </c>
      <c r="E31" s="7">
        <v>0</v>
      </c>
      <c r="F31" s="7">
        <v>4802.745629999999</v>
      </c>
      <c r="G31" s="7">
        <v>172.37534</v>
      </c>
      <c r="H31" s="7">
        <v>0</v>
      </c>
      <c r="I31" s="7">
        <v>4802.745629999999</v>
      </c>
      <c r="J31" s="7">
        <v>172.37534</v>
      </c>
      <c r="K31" s="8">
        <v>4630.37029</v>
      </c>
      <c r="L31" s="17"/>
      <c r="M31" s="17"/>
    </row>
    <row r="32" spans="1:13" ht="12.75">
      <c r="A32" s="205" t="s">
        <v>17</v>
      </c>
      <c r="B32" s="205"/>
      <c r="C32" s="205"/>
      <c r="D32" s="11"/>
      <c r="E32" s="11"/>
      <c r="F32" s="11">
        <v>2607.64479</v>
      </c>
      <c r="G32" s="11">
        <v>126.64408</v>
      </c>
      <c r="H32" s="11"/>
      <c r="I32" s="11">
        <v>2607.64479</v>
      </c>
      <c r="J32" s="11">
        <v>126.64408</v>
      </c>
      <c r="K32" s="11">
        <v>2481.00071</v>
      </c>
      <c r="L32" s="17"/>
      <c r="M32" s="17"/>
    </row>
    <row r="33" spans="1:12" ht="13.5" thickBot="1">
      <c r="A33" s="208" t="s">
        <v>19</v>
      </c>
      <c r="B33" s="208"/>
      <c r="C33" s="208"/>
      <c r="D33" s="10"/>
      <c r="E33" s="10"/>
      <c r="F33" s="10">
        <v>2195.10084</v>
      </c>
      <c r="G33" s="10">
        <v>45.73126</v>
      </c>
      <c r="H33" s="10"/>
      <c r="I33" s="10">
        <v>2195.10084</v>
      </c>
      <c r="J33" s="10">
        <v>45.73126</v>
      </c>
      <c r="K33" s="10">
        <v>2149.36958</v>
      </c>
      <c r="L33" s="17"/>
    </row>
    <row r="34" spans="1:12" ht="12" customHeight="1" thickBot="1">
      <c r="A34" s="203" t="s">
        <v>29</v>
      </c>
      <c r="B34" s="204"/>
      <c r="C34" s="204"/>
      <c r="D34" s="7">
        <v>553.66144</v>
      </c>
      <c r="E34" s="7">
        <v>33.7578</v>
      </c>
      <c r="F34" s="7">
        <v>985.9436</v>
      </c>
      <c r="G34" s="7">
        <v>261.33486</v>
      </c>
      <c r="H34" s="7">
        <v>0</v>
      </c>
      <c r="I34" s="7">
        <v>1539.6050400000001</v>
      </c>
      <c r="J34" s="7">
        <v>295.09265999999997</v>
      </c>
      <c r="K34" s="8">
        <v>1244.5123800000001</v>
      </c>
      <c r="L34" s="17"/>
    </row>
    <row r="35" spans="1:12" ht="12.75">
      <c r="A35" s="205" t="s">
        <v>23</v>
      </c>
      <c r="B35" s="205"/>
      <c r="C35" s="205"/>
      <c r="D35" s="11"/>
      <c r="E35" s="11"/>
      <c r="F35" s="11">
        <v>265.182</v>
      </c>
      <c r="G35" s="11"/>
      <c r="H35" s="11"/>
      <c r="I35" s="11">
        <v>265.182</v>
      </c>
      <c r="J35" s="11"/>
      <c r="K35" s="11">
        <v>265.182</v>
      </c>
      <c r="L35" s="17"/>
    </row>
    <row r="36" spans="1:12" ht="12.75">
      <c r="A36" s="191" t="s">
        <v>22</v>
      </c>
      <c r="B36" s="191"/>
      <c r="C36" s="191"/>
      <c r="D36" s="9">
        <v>23.575</v>
      </c>
      <c r="E36" s="9">
        <v>1.30972</v>
      </c>
      <c r="F36" s="9"/>
      <c r="G36" s="9">
        <v>7.85832</v>
      </c>
      <c r="H36" s="9"/>
      <c r="I36" s="9">
        <v>23.575</v>
      </c>
      <c r="J36" s="9">
        <v>9.168040000000001</v>
      </c>
      <c r="K36" s="9">
        <v>14.40696</v>
      </c>
      <c r="L36" s="17"/>
    </row>
    <row r="37" spans="1:12" ht="12.75">
      <c r="A37" s="191" t="s">
        <v>19</v>
      </c>
      <c r="B37" s="191"/>
      <c r="C37" s="191"/>
      <c r="D37" s="9">
        <v>508.9</v>
      </c>
      <c r="E37" s="9">
        <v>29.421439999999997</v>
      </c>
      <c r="F37" s="9">
        <v>720.7615999999999</v>
      </c>
      <c r="G37" s="9">
        <v>247.42326</v>
      </c>
      <c r="H37" s="9"/>
      <c r="I37" s="9">
        <v>1229.6616000000001</v>
      </c>
      <c r="J37" s="9">
        <v>276.8447</v>
      </c>
      <c r="K37" s="9">
        <v>952.8169</v>
      </c>
      <c r="L37" s="17"/>
    </row>
    <row r="38" spans="1:12" ht="13.5" thickBot="1">
      <c r="A38" s="208" t="s">
        <v>17</v>
      </c>
      <c r="B38" s="208"/>
      <c r="C38" s="208"/>
      <c r="D38" s="10">
        <v>21.186439999999997</v>
      </c>
      <c r="E38" s="10">
        <v>3.02664</v>
      </c>
      <c r="F38" s="10"/>
      <c r="G38" s="10">
        <v>6.05328</v>
      </c>
      <c r="H38" s="10"/>
      <c r="I38" s="10">
        <v>21.186439999999997</v>
      </c>
      <c r="J38" s="10">
        <v>9.07992</v>
      </c>
      <c r="K38" s="10">
        <v>12.10652</v>
      </c>
      <c r="L38" s="17"/>
    </row>
    <row r="39" spans="1:12" ht="12.75" customHeight="1" thickBot="1">
      <c r="A39" s="203" t="s">
        <v>30</v>
      </c>
      <c r="B39" s="204"/>
      <c r="C39" s="204"/>
      <c r="D39" s="7">
        <v>10342.20812</v>
      </c>
      <c r="E39" s="7">
        <v>110.05859</v>
      </c>
      <c r="F39" s="7">
        <v>2461.9664500000003</v>
      </c>
      <c r="G39" s="7">
        <v>1955.90802</v>
      </c>
      <c r="H39" s="7">
        <v>0</v>
      </c>
      <c r="I39" s="7">
        <v>12804.174570000001</v>
      </c>
      <c r="J39" s="7">
        <v>2065.96661</v>
      </c>
      <c r="K39" s="8">
        <v>10738.207960000002</v>
      </c>
      <c r="L39" s="17"/>
    </row>
    <row r="40" spans="1:12" ht="12.75">
      <c r="A40" s="205" t="s">
        <v>17</v>
      </c>
      <c r="B40" s="205"/>
      <c r="C40" s="205"/>
      <c r="D40" s="11">
        <v>605.22263</v>
      </c>
      <c r="E40" s="11">
        <v>8.992209999999998</v>
      </c>
      <c r="F40" s="11">
        <v>1219.56667</v>
      </c>
      <c r="G40" s="11">
        <v>294.04740000000004</v>
      </c>
      <c r="H40" s="11"/>
      <c r="I40" s="11">
        <v>1824.7893000000001</v>
      </c>
      <c r="J40" s="11">
        <v>303.03961</v>
      </c>
      <c r="K40" s="11">
        <v>1521.7496899999999</v>
      </c>
      <c r="L40" s="17"/>
    </row>
    <row r="41" spans="1:12" ht="12.75" customHeight="1">
      <c r="A41" s="191" t="s">
        <v>20</v>
      </c>
      <c r="B41" s="191"/>
      <c r="C41" s="191"/>
      <c r="D41" s="9">
        <v>8489.57627</v>
      </c>
      <c r="E41" s="9">
        <v>101.06638000000001</v>
      </c>
      <c r="F41" s="9"/>
      <c r="G41" s="9">
        <v>1212.79656</v>
      </c>
      <c r="H41" s="9"/>
      <c r="I41" s="9">
        <v>8489.57627</v>
      </c>
      <c r="J41" s="9">
        <v>1313.86294</v>
      </c>
      <c r="K41" s="9">
        <v>7175.7133300000005</v>
      </c>
      <c r="L41" s="17"/>
    </row>
    <row r="42" spans="1:12" ht="12" customHeight="1">
      <c r="A42" s="191" t="s">
        <v>19</v>
      </c>
      <c r="B42" s="191"/>
      <c r="C42" s="191"/>
      <c r="D42" s="9">
        <v>1247.40922</v>
      </c>
      <c r="E42" s="9"/>
      <c r="F42" s="9">
        <v>1242.39978</v>
      </c>
      <c r="G42" s="9">
        <v>449.06406</v>
      </c>
      <c r="H42" s="9"/>
      <c r="I42" s="9">
        <v>2489.809</v>
      </c>
      <c r="J42" s="9">
        <v>449.06406</v>
      </c>
      <c r="K42" s="9">
        <v>2040.74494</v>
      </c>
      <c r="L42" s="17"/>
    </row>
    <row r="43" spans="1:12" ht="9" customHeight="1">
      <c r="A43" s="5"/>
      <c r="B43" s="5"/>
      <c r="C43" s="5"/>
      <c r="D43" s="15"/>
      <c r="E43" s="15"/>
      <c r="F43" s="15"/>
      <c r="G43" s="15"/>
      <c r="H43" s="15"/>
      <c r="I43" s="15"/>
      <c r="J43" s="15"/>
      <c r="K43" s="15"/>
      <c r="L43" s="17"/>
    </row>
    <row r="44" spans="1:12" ht="12.75">
      <c r="A44" s="5"/>
      <c r="B44" s="5"/>
      <c r="C44" s="5"/>
      <c r="D44" s="15"/>
      <c r="E44" s="15"/>
      <c r="F44" s="15"/>
      <c r="G44" s="15"/>
      <c r="H44" s="15"/>
      <c r="I44" s="15"/>
      <c r="J44" s="15"/>
      <c r="K44" s="15" t="s">
        <v>31</v>
      </c>
      <c r="L44" s="17"/>
    </row>
    <row r="45" spans="1:12" ht="13.5" thickBot="1">
      <c r="A45" s="5"/>
      <c r="B45" s="5"/>
      <c r="C45" s="5"/>
      <c r="D45" s="6"/>
      <c r="E45" s="6"/>
      <c r="F45" s="6"/>
      <c r="G45" s="6"/>
      <c r="H45" s="6"/>
      <c r="I45" s="6"/>
      <c r="J45" s="6"/>
      <c r="K45" s="6"/>
      <c r="L45" s="17"/>
    </row>
    <row r="46" spans="1:12" ht="13.5" thickBot="1">
      <c r="A46" s="193" t="s">
        <v>7</v>
      </c>
      <c r="B46" s="194"/>
      <c r="C46" s="195"/>
      <c r="D46" s="199" t="s">
        <v>8</v>
      </c>
      <c r="E46" s="199" t="s">
        <v>9</v>
      </c>
      <c r="F46" s="199" t="s">
        <v>10</v>
      </c>
      <c r="G46" s="199" t="s">
        <v>11</v>
      </c>
      <c r="H46" s="199" t="s">
        <v>12</v>
      </c>
      <c r="I46" s="199" t="s">
        <v>13</v>
      </c>
      <c r="J46" s="199" t="s">
        <v>14</v>
      </c>
      <c r="K46" s="201" t="s">
        <v>15</v>
      </c>
      <c r="L46" s="17"/>
    </row>
    <row r="47" spans="1:12" ht="13.5" thickBot="1">
      <c r="A47" s="218"/>
      <c r="B47" s="219"/>
      <c r="C47" s="220"/>
      <c r="D47" s="200"/>
      <c r="E47" s="200"/>
      <c r="F47" s="200"/>
      <c r="G47" s="200"/>
      <c r="H47" s="200"/>
      <c r="I47" s="200"/>
      <c r="J47" s="200"/>
      <c r="K47" s="202"/>
      <c r="L47" s="17"/>
    </row>
    <row r="48" spans="1:12" ht="14.25" thickBot="1">
      <c r="A48" s="214" t="s">
        <v>32</v>
      </c>
      <c r="B48" s="215"/>
      <c r="C48" s="216"/>
      <c r="D48" s="12">
        <v>168893.51886999997</v>
      </c>
      <c r="E48" s="12">
        <v>27065.705830000003</v>
      </c>
      <c r="F48" s="12">
        <v>66120.11946</v>
      </c>
      <c r="G48" s="12">
        <v>17121.28892</v>
      </c>
      <c r="H48" s="12">
        <v>447.42599</v>
      </c>
      <c r="I48" s="12">
        <v>234566.21233999997</v>
      </c>
      <c r="J48" s="12">
        <v>43673.306240000005</v>
      </c>
      <c r="K48" s="12">
        <v>190892.90609999996</v>
      </c>
      <c r="L48" s="3"/>
    </row>
    <row r="49" spans="1:11" ht="12.75">
      <c r="A49" s="217" t="s">
        <v>17</v>
      </c>
      <c r="B49" s="217"/>
      <c r="C49" s="217"/>
      <c r="D49" s="13">
        <v>75744.72236999999</v>
      </c>
      <c r="E49" s="13">
        <v>15873.32429</v>
      </c>
      <c r="F49" s="13">
        <v>5342.98956</v>
      </c>
      <c r="G49" s="13">
        <v>7285.18327</v>
      </c>
      <c r="H49" s="13">
        <v>308.12237</v>
      </c>
      <c r="I49" s="13">
        <v>80452.55163</v>
      </c>
      <c r="J49" s="13">
        <v>22725.021740000004</v>
      </c>
      <c r="K49" s="13">
        <v>57727.52989</v>
      </c>
    </row>
    <row r="50" spans="1:11" ht="12.75">
      <c r="A50" s="211" t="s">
        <v>18</v>
      </c>
      <c r="B50" s="212"/>
      <c r="C50" s="213"/>
      <c r="D50" s="13">
        <v>1660.53934</v>
      </c>
      <c r="E50" s="13">
        <v>271.25264000000004</v>
      </c>
      <c r="F50" s="13">
        <v>4304.40757</v>
      </c>
      <c r="G50" s="13">
        <v>199.14988</v>
      </c>
      <c r="H50" s="13"/>
      <c r="I50" s="13">
        <v>5964.946910000001</v>
      </c>
      <c r="J50" s="13">
        <v>470.40252</v>
      </c>
      <c r="K50" s="13">
        <v>5494.544390000001</v>
      </c>
    </row>
    <row r="51" spans="1:11" ht="12.75">
      <c r="A51" s="211" t="s">
        <v>19</v>
      </c>
      <c r="B51" s="212"/>
      <c r="C51" s="213"/>
      <c r="D51" s="13">
        <v>39104.82552</v>
      </c>
      <c r="E51" s="13">
        <v>5229.409830000001</v>
      </c>
      <c r="F51" s="13">
        <v>27563.846739999997</v>
      </c>
      <c r="G51" s="13">
        <v>6336.368889999999</v>
      </c>
      <c r="H51" s="13">
        <v>85</v>
      </c>
      <c r="I51" s="13">
        <v>66583.67225999999</v>
      </c>
      <c r="J51" s="13">
        <v>11516.33824</v>
      </c>
      <c r="K51" s="13">
        <v>55067.334019999995</v>
      </c>
    </row>
    <row r="52" spans="1:11" ht="12.75">
      <c r="A52" s="211" t="s">
        <v>20</v>
      </c>
      <c r="B52" s="212"/>
      <c r="C52" s="213"/>
      <c r="D52" s="13">
        <v>42044.2285</v>
      </c>
      <c r="E52" s="13">
        <v>3865.2159100000003</v>
      </c>
      <c r="F52" s="13">
        <v>28700.198210000002</v>
      </c>
      <c r="G52" s="13">
        <v>2223.54861</v>
      </c>
      <c r="H52" s="13">
        <v>38.56556</v>
      </c>
      <c r="I52" s="13">
        <v>70705.86115000001</v>
      </c>
      <c r="J52" s="13">
        <v>6073.740370000001</v>
      </c>
      <c r="K52" s="13">
        <v>64632.120780000005</v>
      </c>
    </row>
    <row r="53" spans="1:11" ht="12.75">
      <c r="A53" s="211" t="s">
        <v>21</v>
      </c>
      <c r="B53" s="212"/>
      <c r="C53" s="213"/>
      <c r="D53" s="13">
        <v>1319.0171699999999</v>
      </c>
      <c r="E53" s="13">
        <v>186.01369</v>
      </c>
      <c r="F53" s="13">
        <v>94.72824</v>
      </c>
      <c r="G53" s="13">
        <v>201.70943</v>
      </c>
      <c r="H53" s="13">
        <v>15.738059999999999</v>
      </c>
      <c r="I53" s="13">
        <v>1459.86328</v>
      </c>
      <c r="J53" s="13">
        <v>371.9850599999999</v>
      </c>
      <c r="K53" s="13">
        <v>1087.87822</v>
      </c>
    </row>
    <row r="54" spans="1:11" ht="12.75">
      <c r="A54" s="211" t="s">
        <v>22</v>
      </c>
      <c r="B54" s="212"/>
      <c r="C54" s="213"/>
      <c r="D54" s="13">
        <v>194.48531</v>
      </c>
      <c r="E54" s="13">
        <v>47.90372</v>
      </c>
      <c r="F54" s="13">
        <v>113.94914</v>
      </c>
      <c r="G54" s="13">
        <v>81.39204000000001</v>
      </c>
      <c r="H54" s="13"/>
      <c r="I54" s="13">
        <v>308.43445</v>
      </c>
      <c r="J54" s="13">
        <v>129.29576</v>
      </c>
      <c r="K54" s="13">
        <v>179.13869</v>
      </c>
    </row>
    <row r="55" spans="1:11" ht="12.75">
      <c r="A55" s="211" t="s">
        <v>23</v>
      </c>
      <c r="B55" s="212"/>
      <c r="C55" s="213"/>
      <c r="D55" s="13">
        <v>5713.12781</v>
      </c>
      <c r="E55" s="13">
        <v>1592.58575</v>
      </c>
      <c r="F55" s="13"/>
      <c r="G55" s="13">
        <v>793.9368000000001</v>
      </c>
      <c r="H55" s="13"/>
      <c r="I55" s="13">
        <v>5978.30981</v>
      </c>
      <c r="J55" s="13">
        <v>2386.5225499999997</v>
      </c>
      <c r="K55" s="13">
        <v>3591.7872599999996</v>
      </c>
    </row>
    <row r="56" spans="1:11" ht="12.75">
      <c r="A56" s="211" t="s">
        <v>24</v>
      </c>
      <c r="B56" s="212"/>
      <c r="C56" s="213"/>
      <c r="D56" s="13">
        <v>3112.57285</v>
      </c>
      <c r="E56" s="13"/>
      <c r="F56" s="13"/>
      <c r="G56" s="13"/>
      <c r="H56" s="13"/>
      <c r="I56" s="13">
        <v>3112.57285</v>
      </c>
      <c r="J56" s="13"/>
      <c r="K56" s="13">
        <v>3112.57285</v>
      </c>
    </row>
  </sheetData>
  <sheetProtection/>
  <mergeCells count="65">
    <mergeCell ref="A1:K1"/>
    <mergeCell ref="A51:C51"/>
    <mergeCell ref="A52:C52"/>
    <mergeCell ref="A53:C53"/>
    <mergeCell ref="A54:C54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55:C55"/>
    <mergeCell ref="A56:C56"/>
    <mergeCell ref="I46:I47"/>
    <mergeCell ref="J46:J47"/>
    <mergeCell ref="K46:K47"/>
    <mergeCell ref="A48:C48"/>
    <mergeCell ref="A49:C49"/>
    <mergeCell ref="A50:C50"/>
    <mergeCell ref="A46:C47"/>
    <mergeCell ref="D46:D47"/>
    <mergeCell ref="E46:E47"/>
    <mergeCell ref="F46:F47"/>
    <mergeCell ref="G46:G47"/>
    <mergeCell ref="H46:H47"/>
    <mergeCell ref="A36:C36"/>
    <mergeCell ref="A25:C25"/>
    <mergeCell ref="A26:C26"/>
    <mergeCell ref="A27:C27"/>
    <mergeCell ref="A28:C28"/>
    <mergeCell ref="A29:C29"/>
    <mergeCell ref="A30:C30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3:K3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A7:C7"/>
    <mergeCell ref="A8:C8"/>
    <mergeCell ref="A9:C9"/>
    <mergeCell ref="A10:C10"/>
    <mergeCell ref="A11:C11"/>
  </mergeCells>
  <printOptions/>
  <pageMargins left="0.2362204724409449" right="0.2362204724409449" top="0.1968503937007874" bottom="0.2" header="0.1968503937007874" footer="0.2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0.9921875" style="0" customWidth="1"/>
    <col min="2" max="2" width="59.7109375" style="0" customWidth="1"/>
    <col min="3" max="4" width="13.28125" style="0" customWidth="1"/>
  </cols>
  <sheetData>
    <row r="1" spans="1:4" ht="15">
      <c r="A1" s="19"/>
      <c r="B1" s="21"/>
      <c r="C1" s="22"/>
      <c r="D1" s="49" t="s">
        <v>33</v>
      </c>
    </row>
    <row r="2" spans="1:4" ht="15">
      <c r="A2" s="19"/>
      <c r="B2" s="222" t="s">
        <v>34</v>
      </c>
      <c r="C2" s="222"/>
      <c r="D2" s="222"/>
    </row>
    <row r="3" spans="1:4" ht="15">
      <c r="A3" s="19"/>
      <c r="B3" s="20"/>
      <c r="C3" s="20"/>
      <c r="D3" s="20"/>
    </row>
    <row r="4" spans="1:4" ht="15">
      <c r="A4" s="23"/>
      <c r="B4" s="223"/>
      <c r="C4" s="223"/>
      <c r="D4" s="223"/>
    </row>
    <row r="5" spans="1:4" ht="15">
      <c r="A5" s="23"/>
      <c r="B5" s="222" t="s">
        <v>35</v>
      </c>
      <c r="C5" s="224"/>
      <c r="D5" s="224"/>
    </row>
    <row r="6" spans="1:4" ht="15.75" thickBot="1">
      <c r="A6" s="23"/>
      <c r="B6" s="225"/>
      <c r="C6" s="225"/>
      <c r="D6" s="225"/>
    </row>
    <row r="7" spans="1:4" ht="44.25" thickBot="1">
      <c r="A7" s="24"/>
      <c r="B7" s="25" t="s">
        <v>36</v>
      </c>
      <c r="C7" s="40" t="s">
        <v>37</v>
      </c>
      <c r="D7" s="41" t="s">
        <v>38</v>
      </c>
    </row>
    <row r="8" spans="1:4" ht="15.75" thickBot="1">
      <c r="A8" s="23"/>
      <c r="B8" s="26" t="s">
        <v>39</v>
      </c>
      <c r="C8" s="27"/>
      <c r="D8" s="42">
        <v>968</v>
      </c>
    </row>
    <row r="9" spans="1:4" ht="15.75" thickBot="1">
      <c r="A9" s="23"/>
      <c r="B9" s="28" t="s">
        <v>39</v>
      </c>
      <c r="C9" s="29"/>
      <c r="D9" s="43">
        <v>968</v>
      </c>
    </row>
    <row r="10" spans="1:4" ht="15.75" thickBot="1">
      <c r="A10" s="23"/>
      <c r="B10" s="26" t="s">
        <v>40</v>
      </c>
      <c r="C10" s="27">
        <v>5557</v>
      </c>
      <c r="D10" s="42">
        <v>44425</v>
      </c>
    </row>
    <row r="11" spans="1:4" ht="15">
      <c r="A11" s="23"/>
      <c r="B11" s="28" t="s">
        <v>41</v>
      </c>
      <c r="C11" s="29">
        <v>15</v>
      </c>
      <c r="D11" s="43"/>
    </row>
    <row r="12" spans="1:4" ht="15">
      <c r="A12" s="23"/>
      <c r="B12" s="30" t="s">
        <v>42</v>
      </c>
      <c r="C12" s="31"/>
      <c r="D12" s="44">
        <v>80</v>
      </c>
    </row>
    <row r="13" spans="1:4" ht="15">
      <c r="A13" s="23"/>
      <c r="B13" s="30" t="s">
        <v>43</v>
      </c>
      <c r="C13" s="31">
        <v>433</v>
      </c>
      <c r="D13" s="44"/>
    </row>
    <row r="14" spans="1:4" ht="15">
      <c r="A14" s="23"/>
      <c r="B14" s="30" t="s">
        <v>44</v>
      </c>
      <c r="C14" s="31"/>
      <c r="D14" s="44">
        <v>20968</v>
      </c>
    </row>
    <row r="15" spans="1:4" ht="15">
      <c r="A15" s="23"/>
      <c r="B15" s="30" t="s">
        <v>45</v>
      </c>
      <c r="C15" s="31">
        <v>190</v>
      </c>
      <c r="D15" s="44">
        <v>190</v>
      </c>
    </row>
    <row r="16" spans="1:4" ht="15">
      <c r="A16" s="23"/>
      <c r="B16" s="30" t="s">
        <v>46</v>
      </c>
      <c r="C16" s="31"/>
      <c r="D16" s="44">
        <v>81</v>
      </c>
    </row>
    <row r="17" spans="1:4" ht="15">
      <c r="A17" s="23"/>
      <c r="B17" s="30" t="s">
        <v>47</v>
      </c>
      <c r="C17" s="31">
        <v>6</v>
      </c>
      <c r="D17" s="44"/>
    </row>
    <row r="18" spans="1:4" ht="15">
      <c r="A18" s="23"/>
      <c r="B18" s="30" t="s">
        <v>48</v>
      </c>
      <c r="C18" s="31">
        <v>577</v>
      </c>
      <c r="D18" s="44"/>
    </row>
    <row r="19" spans="1:4" ht="15">
      <c r="A19" s="23"/>
      <c r="B19" s="30" t="s">
        <v>49</v>
      </c>
      <c r="C19" s="31">
        <v>4162</v>
      </c>
      <c r="D19" s="44"/>
    </row>
    <row r="20" spans="1:4" ht="15">
      <c r="A20" s="23"/>
      <c r="B20" s="30" t="s">
        <v>50</v>
      </c>
      <c r="C20" s="31"/>
      <c r="D20" s="44"/>
    </row>
    <row r="21" spans="1:4" ht="15">
      <c r="A21" s="23"/>
      <c r="B21" s="30" t="s">
        <v>51</v>
      </c>
      <c r="C21" s="31">
        <v>112</v>
      </c>
      <c r="D21" s="44"/>
    </row>
    <row r="22" spans="1:4" ht="15">
      <c r="A22" s="23"/>
      <c r="B22" s="30" t="s">
        <v>194</v>
      </c>
      <c r="C22" s="31"/>
      <c r="D22" s="44">
        <v>15781</v>
      </c>
    </row>
    <row r="23" spans="1:4" ht="15">
      <c r="A23" s="23"/>
      <c r="B23" s="30" t="s">
        <v>52</v>
      </c>
      <c r="C23" s="31">
        <v>21</v>
      </c>
      <c r="D23" s="44">
        <v>7325</v>
      </c>
    </row>
    <row r="24" spans="1:4" ht="15.75" thickBot="1">
      <c r="A24" s="23"/>
      <c r="B24" s="30" t="s">
        <v>53</v>
      </c>
      <c r="C24" s="31">
        <v>40</v>
      </c>
      <c r="D24" s="44"/>
    </row>
    <row r="25" spans="1:4" ht="15.75" thickBot="1">
      <c r="A25" s="23"/>
      <c r="B25" s="26" t="s">
        <v>54</v>
      </c>
      <c r="C25" s="27">
        <v>1577</v>
      </c>
      <c r="D25" s="42"/>
    </row>
    <row r="26" spans="1:4" ht="15">
      <c r="A26" s="23"/>
      <c r="B26" s="28" t="s">
        <v>55</v>
      </c>
      <c r="C26" s="29">
        <v>593</v>
      </c>
      <c r="D26" s="43"/>
    </row>
    <row r="27" spans="1:4" ht="15">
      <c r="A27" s="23"/>
      <c r="B27" s="30" t="s">
        <v>56</v>
      </c>
      <c r="C27" s="31">
        <v>26</v>
      </c>
      <c r="D27" s="44"/>
    </row>
    <row r="28" spans="1:4" ht="15.75" thickBot="1">
      <c r="A28" s="23"/>
      <c r="B28" s="30" t="s">
        <v>57</v>
      </c>
      <c r="C28" s="31">
        <v>956</v>
      </c>
      <c r="D28" s="44"/>
    </row>
    <row r="29" spans="1:4" ht="15.75" thickBot="1">
      <c r="A29" s="23"/>
      <c r="B29" s="26" t="s">
        <v>58</v>
      </c>
      <c r="C29" s="27">
        <v>3897</v>
      </c>
      <c r="D29" s="42">
        <v>9711</v>
      </c>
    </row>
    <row r="30" spans="1:4" ht="15">
      <c r="A30" s="23"/>
      <c r="B30" s="28" t="s">
        <v>59</v>
      </c>
      <c r="C30" s="29">
        <v>1046</v>
      </c>
      <c r="D30" s="43">
        <v>3876</v>
      </c>
    </row>
    <row r="31" spans="1:4" ht="15">
      <c r="A31" s="23"/>
      <c r="B31" s="30" t="s">
        <v>60</v>
      </c>
      <c r="C31" s="31">
        <v>2852</v>
      </c>
      <c r="D31" s="44">
        <v>5431</v>
      </c>
    </row>
    <row r="32" spans="1:4" ht="15">
      <c r="A32" s="23"/>
      <c r="B32" s="30" t="s">
        <v>61</v>
      </c>
      <c r="C32" s="31"/>
      <c r="D32" s="44">
        <v>113</v>
      </c>
    </row>
    <row r="33" spans="1:4" ht="15.75" thickBot="1">
      <c r="A33" s="23"/>
      <c r="B33" s="30" t="s">
        <v>62</v>
      </c>
      <c r="C33" s="31"/>
      <c r="D33" s="44">
        <v>292</v>
      </c>
    </row>
    <row r="34" spans="1:4" ht="15.75" thickBot="1">
      <c r="A34" s="23"/>
      <c r="B34" s="32" t="s">
        <v>63</v>
      </c>
      <c r="C34" s="27">
        <v>11031</v>
      </c>
      <c r="D34" s="42">
        <v>55104</v>
      </c>
    </row>
    <row r="35" spans="1:4" ht="15">
      <c r="A35" s="23"/>
      <c r="B35" s="33"/>
      <c r="C35" s="33"/>
      <c r="D35" s="33"/>
    </row>
    <row r="36" spans="1:4" ht="15">
      <c r="A36" s="23"/>
      <c r="B36" s="23"/>
      <c r="C36" s="23"/>
      <c r="D36" s="23"/>
    </row>
    <row r="37" spans="1:4" ht="15">
      <c r="A37" s="23"/>
      <c r="B37" s="226" t="s">
        <v>64</v>
      </c>
      <c r="C37" s="226"/>
      <c r="D37" s="226"/>
    </row>
    <row r="38" spans="1:4" ht="15.75" thickBot="1">
      <c r="A38" s="18"/>
      <c r="B38" s="18"/>
      <c r="C38" s="18"/>
      <c r="D38" s="18"/>
    </row>
    <row r="39" spans="1:4" ht="44.25" thickBot="1">
      <c r="A39" s="18"/>
      <c r="B39" s="25" t="s">
        <v>36</v>
      </c>
      <c r="C39" s="40" t="s">
        <v>37</v>
      </c>
      <c r="D39" s="41" t="s">
        <v>38</v>
      </c>
    </row>
    <row r="40" spans="1:4" ht="15">
      <c r="A40" s="18"/>
      <c r="B40" s="34" t="s">
        <v>55</v>
      </c>
      <c r="C40" s="35"/>
      <c r="D40" s="45">
        <v>593</v>
      </c>
    </row>
    <row r="41" spans="1:4" ht="15">
      <c r="A41" s="18"/>
      <c r="B41" s="36" t="s">
        <v>65</v>
      </c>
      <c r="C41" s="37"/>
      <c r="D41" s="46">
        <v>1278</v>
      </c>
    </row>
    <row r="42" spans="1:4" ht="15">
      <c r="A42" s="18"/>
      <c r="B42" s="36" t="s">
        <v>66</v>
      </c>
      <c r="C42" s="37"/>
      <c r="D42" s="46">
        <v>75</v>
      </c>
    </row>
    <row r="43" spans="1:4" ht="30.75" thickBot="1">
      <c r="A43" s="18"/>
      <c r="B43" s="30" t="s">
        <v>67</v>
      </c>
      <c r="C43" s="38"/>
      <c r="D43" s="47">
        <v>81</v>
      </c>
    </row>
    <row r="44" spans="1:4" ht="15.75" thickBot="1">
      <c r="A44" s="18"/>
      <c r="B44" s="32" t="s">
        <v>63</v>
      </c>
      <c r="C44" s="39"/>
      <c r="D44" s="48">
        <v>2027</v>
      </c>
    </row>
  </sheetData>
  <sheetProtection/>
  <mergeCells count="5">
    <mergeCell ref="B2:D2"/>
    <mergeCell ref="B4:D4"/>
    <mergeCell ref="B5:D5"/>
    <mergeCell ref="B6:D6"/>
    <mergeCell ref="B37:D37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A1" sqref="A1"/>
    </sheetView>
  </sheetViews>
  <sheetFormatPr defaultColWidth="56.57421875" defaultRowHeight="15"/>
  <cols>
    <col min="1" max="1" width="2.421875" style="0" customWidth="1"/>
    <col min="2" max="2" width="50.421875" style="0" customWidth="1"/>
    <col min="3" max="4" width="16.7109375" style="0" customWidth="1"/>
  </cols>
  <sheetData>
    <row r="1" spans="2:4" ht="15.75">
      <c r="B1" s="51"/>
      <c r="C1" s="52"/>
      <c r="D1" s="75" t="s">
        <v>68</v>
      </c>
    </row>
    <row r="2" spans="2:4" ht="15.75">
      <c r="B2" s="227" t="s">
        <v>69</v>
      </c>
      <c r="C2" s="227"/>
      <c r="D2" s="227"/>
    </row>
    <row r="3" spans="2:4" ht="15.75">
      <c r="B3" s="53"/>
      <c r="C3" s="53"/>
      <c r="D3" s="53"/>
    </row>
    <row r="4" spans="2:4" ht="15.75">
      <c r="B4" s="53"/>
      <c r="C4" s="53"/>
      <c r="D4" s="53"/>
    </row>
    <row r="5" spans="2:4" ht="15.75">
      <c r="B5" s="227" t="s">
        <v>70</v>
      </c>
      <c r="C5" s="227"/>
      <c r="D5" s="227"/>
    </row>
    <row r="6" spans="2:4" ht="16.5" thickBot="1">
      <c r="B6" s="53"/>
      <c r="C6" s="53"/>
      <c r="D6" s="53"/>
    </row>
    <row r="7" spans="2:4" ht="32.25" thickBot="1">
      <c r="B7" s="54" t="s">
        <v>36</v>
      </c>
      <c r="C7" s="55" t="s">
        <v>37</v>
      </c>
      <c r="D7" s="56" t="s">
        <v>38</v>
      </c>
    </row>
    <row r="8" spans="2:4" ht="15.75">
      <c r="B8" s="57" t="s">
        <v>71</v>
      </c>
      <c r="C8" s="58">
        <v>6072.7228700000005</v>
      </c>
      <c r="D8" s="59">
        <v>8793.726</v>
      </c>
    </row>
    <row r="9" spans="2:4" ht="15.75">
      <c r="B9" s="60" t="s">
        <v>72</v>
      </c>
      <c r="C9" s="61">
        <v>302.68732</v>
      </c>
      <c r="D9" s="62">
        <v>474.89669</v>
      </c>
    </row>
    <row r="10" spans="2:4" ht="15.75">
      <c r="B10" s="60" t="s">
        <v>73</v>
      </c>
      <c r="C10" s="61">
        <v>672.91019</v>
      </c>
      <c r="D10" s="62">
        <v>672.91019</v>
      </c>
    </row>
    <row r="11" spans="2:4" ht="15.75">
      <c r="B11" s="60" t="s">
        <v>74</v>
      </c>
      <c r="C11" s="61">
        <v>5897.5537300000005</v>
      </c>
      <c r="D11" s="62">
        <v>6205.82675</v>
      </c>
    </row>
    <row r="12" spans="2:4" ht="15.75">
      <c r="B12" s="60" t="s">
        <v>75</v>
      </c>
      <c r="C12" s="61">
        <v>162.23464</v>
      </c>
      <c r="D12" s="62">
        <v>198.10449</v>
      </c>
    </row>
    <row r="13" spans="2:4" ht="31.5">
      <c r="B13" s="60" t="s">
        <v>76</v>
      </c>
      <c r="C13" s="61">
        <v>194.255</v>
      </c>
      <c r="D13" s="62">
        <v>892.3154300000001</v>
      </c>
    </row>
    <row r="14" spans="2:4" ht="15.75">
      <c r="B14" s="60" t="s">
        <v>77</v>
      </c>
      <c r="C14" s="61">
        <v>487.12244</v>
      </c>
      <c r="D14" s="62">
        <v>530.30192</v>
      </c>
    </row>
    <row r="15" spans="2:4" ht="16.5" thickBot="1">
      <c r="B15" s="63" t="s">
        <v>78</v>
      </c>
      <c r="C15" s="64">
        <v>1507.47836</v>
      </c>
      <c r="D15" s="65">
        <v>1692.5385</v>
      </c>
    </row>
    <row r="16" spans="2:4" ht="16.5" thickBot="1">
      <c r="B16" s="66" t="s">
        <v>63</v>
      </c>
      <c r="C16" s="67">
        <v>15296.96455</v>
      </c>
      <c r="D16" s="68">
        <v>19460.61997</v>
      </c>
    </row>
    <row r="18" spans="2:4" ht="15.75">
      <c r="B18" s="228" t="s">
        <v>79</v>
      </c>
      <c r="C18" s="228"/>
      <c r="D18" s="228"/>
    </row>
    <row r="19" spans="2:4" ht="15.75" thickBot="1">
      <c r="B19" s="50"/>
      <c r="C19" s="50"/>
      <c r="D19" s="50"/>
    </row>
    <row r="20" spans="2:4" ht="32.25" thickBot="1">
      <c r="B20" s="54" t="s">
        <v>36</v>
      </c>
      <c r="C20" s="55" t="s">
        <v>37</v>
      </c>
      <c r="D20" s="56" t="s">
        <v>38</v>
      </c>
    </row>
    <row r="21" spans="2:4" ht="16.5" thickBot="1">
      <c r="B21" s="69" t="s">
        <v>80</v>
      </c>
      <c r="C21" s="70">
        <v>1071</v>
      </c>
      <c r="D21" s="71">
        <v>751</v>
      </c>
    </row>
    <row r="22" spans="2:4" ht="16.5" thickBot="1">
      <c r="B22" s="72" t="s">
        <v>63</v>
      </c>
      <c r="C22" s="73">
        <v>1071</v>
      </c>
      <c r="D22" s="74">
        <v>751</v>
      </c>
    </row>
    <row r="24" spans="2:4" ht="15.75">
      <c r="B24" s="228" t="s">
        <v>81</v>
      </c>
      <c r="C24" s="228"/>
      <c r="D24" s="228"/>
    </row>
    <row r="25" spans="2:4" ht="15.75" thickBot="1">
      <c r="B25" s="50"/>
      <c r="C25" s="50"/>
      <c r="D25" s="50"/>
    </row>
    <row r="26" spans="2:4" ht="32.25" thickBot="1">
      <c r="B26" s="54" t="s">
        <v>36</v>
      </c>
      <c r="C26" s="55" t="s">
        <v>37</v>
      </c>
      <c r="D26" s="56" t="s">
        <v>38</v>
      </c>
    </row>
    <row r="27" spans="2:4" ht="16.5" thickBot="1">
      <c r="B27" s="69" t="s">
        <v>81</v>
      </c>
      <c r="C27" s="70">
        <v>3881</v>
      </c>
      <c r="D27" s="71">
        <v>3056</v>
      </c>
    </row>
    <row r="28" spans="2:4" ht="16.5" thickBot="1">
      <c r="B28" s="72" t="s">
        <v>63</v>
      </c>
      <c r="C28" s="73">
        <v>3881</v>
      </c>
      <c r="D28" s="74">
        <v>3056</v>
      </c>
    </row>
    <row r="30" spans="2:4" ht="15.75">
      <c r="B30" s="228" t="s">
        <v>82</v>
      </c>
      <c r="C30" s="228"/>
      <c r="D30" s="228"/>
    </row>
    <row r="31" spans="2:4" ht="15.75" thickBot="1">
      <c r="B31" s="50"/>
      <c r="C31" s="50"/>
      <c r="D31" s="50"/>
    </row>
    <row r="32" spans="2:4" ht="32.25" thickBot="1">
      <c r="B32" s="54" t="s">
        <v>36</v>
      </c>
      <c r="C32" s="55" t="s">
        <v>37</v>
      </c>
      <c r="D32" s="56" t="s">
        <v>38</v>
      </c>
    </row>
    <row r="33" spans="2:4" ht="16.5" thickBot="1">
      <c r="B33" s="69" t="s">
        <v>83</v>
      </c>
      <c r="C33" s="70">
        <v>20</v>
      </c>
      <c r="D33" s="71"/>
    </row>
    <row r="34" spans="2:4" ht="16.5" thickBot="1">
      <c r="B34" s="72" t="s">
        <v>63</v>
      </c>
      <c r="C34" s="73">
        <v>20</v>
      </c>
      <c r="D34" s="74"/>
    </row>
    <row r="36" spans="2:4" ht="15.75">
      <c r="B36" s="228" t="s">
        <v>84</v>
      </c>
      <c r="C36" s="228"/>
      <c r="D36" s="228"/>
    </row>
    <row r="37" spans="2:4" ht="15.75" thickBot="1">
      <c r="B37" s="50"/>
      <c r="C37" s="50"/>
      <c r="D37" s="50"/>
    </row>
    <row r="38" spans="2:4" ht="32.25" thickBot="1">
      <c r="B38" s="54" t="s">
        <v>36</v>
      </c>
      <c r="C38" s="55" t="s">
        <v>37</v>
      </c>
      <c r="D38" s="56" t="s">
        <v>38</v>
      </c>
    </row>
    <row r="39" spans="2:4" ht="16.5" thickBot="1">
      <c r="B39" s="69" t="s">
        <v>85</v>
      </c>
      <c r="C39" s="70">
        <v>540</v>
      </c>
      <c r="D39" s="71">
        <v>395</v>
      </c>
    </row>
    <row r="40" spans="2:4" ht="16.5" thickBot="1">
      <c r="B40" s="72" t="s">
        <v>63</v>
      </c>
      <c r="C40" s="73">
        <v>540</v>
      </c>
      <c r="D40" s="74">
        <v>395</v>
      </c>
    </row>
  </sheetData>
  <sheetProtection/>
  <mergeCells count="6">
    <mergeCell ref="B2:D2"/>
    <mergeCell ref="B5:D5"/>
    <mergeCell ref="B18:D18"/>
    <mergeCell ref="B24:D24"/>
    <mergeCell ref="B36:D36"/>
    <mergeCell ref="B30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.140625" style="0" customWidth="1"/>
    <col min="2" max="2" width="45.7109375" style="0" customWidth="1"/>
    <col min="3" max="4" width="18.57421875" style="0" customWidth="1"/>
    <col min="5" max="5" width="37.8515625" style="0" customWidth="1"/>
  </cols>
  <sheetData>
    <row r="1" spans="2:4" ht="15.75">
      <c r="B1" s="76"/>
      <c r="C1" s="77"/>
      <c r="D1" s="94" t="s">
        <v>86</v>
      </c>
    </row>
    <row r="2" spans="2:4" ht="15.75">
      <c r="B2" s="78"/>
      <c r="C2" s="78"/>
      <c r="D2" s="78"/>
    </row>
    <row r="3" spans="2:4" ht="15.75">
      <c r="B3" s="227" t="s">
        <v>87</v>
      </c>
      <c r="C3" s="227"/>
      <c r="D3" s="227"/>
    </row>
    <row r="4" spans="2:4" ht="16.5" thickBot="1">
      <c r="B4" s="78"/>
      <c r="C4" s="78"/>
      <c r="D4" s="78"/>
    </row>
    <row r="5" spans="2:4" ht="32.25" thickBot="1">
      <c r="B5" s="79" t="s">
        <v>36</v>
      </c>
      <c r="C5" s="80" t="s">
        <v>37</v>
      </c>
      <c r="D5" s="81" t="s">
        <v>38</v>
      </c>
    </row>
    <row r="6" spans="2:4" ht="15.75">
      <c r="B6" s="82" t="s">
        <v>88</v>
      </c>
      <c r="C6" s="86">
        <v>283.80965999999995</v>
      </c>
      <c r="D6" s="87">
        <v>1536.4748200000001</v>
      </c>
    </row>
    <row r="7" spans="2:4" ht="15.75">
      <c r="B7" s="83" t="s">
        <v>89</v>
      </c>
      <c r="C7" s="88"/>
      <c r="D7" s="89">
        <v>1.18801</v>
      </c>
    </row>
    <row r="8" spans="2:4" ht="31.5">
      <c r="B8" s="83" t="s">
        <v>90</v>
      </c>
      <c r="C8" s="88"/>
      <c r="D8" s="89">
        <v>9.824770000000001</v>
      </c>
    </row>
    <row r="9" spans="2:4" ht="16.5" thickBot="1">
      <c r="B9" s="84" t="s">
        <v>91</v>
      </c>
      <c r="C9" s="90">
        <v>77.87533</v>
      </c>
      <c r="D9" s="91">
        <v>77.87533</v>
      </c>
    </row>
    <row r="10" spans="2:4" ht="16.5" thickBot="1">
      <c r="B10" s="85" t="s">
        <v>63</v>
      </c>
      <c r="C10" s="92">
        <v>361.68498999999997</v>
      </c>
      <c r="D10" s="93">
        <v>1625.36293</v>
      </c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.1484375" style="117" customWidth="1"/>
    <col min="2" max="2" width="56.8515625" style="117" customWidth="1"/>
    <col min="3" max="3" width="11.57421875" style="117" customWidth="1"/>
    <col min="4" max="4" width="3.28125" style="117" customWidth="1"/>
    <col min="5" max="5" width="11.57421875" style="117" customWidth="1"/>
    <col min="6" max="6" width="4.00390625" style="117" customWidth="1"/>
    <col min="7" max="16384" width="9.140625" style="117" customWidth="1"/>
  </cols>
  <sheetData>
    <row r="1" spans="4:6" ht="15.75">
      <c r="D1" s="231" t="s">
        <v>158</v>
      </c>
      <c r="E1" s="231"/>
      <c r="F1" s="231"/>
    </row>
    <row r="2" spans="2:5" ht="15.75">
      <c r="B2" s="229" t="s">
        <v>159</v>
      </c>
      <c r="C2" s="229"/>
      <c r="D2" s="229"/>
      <c r="E2" s="229"/>
    </row>
    <row r="5" spans="2:6" ht="47.25" customHeight="1">
      <c r="B5" s="118" t="s">
        <v>160</v>
      </c>
      <c r="C5" s="230" t="s">
        <v>37</v>
      </c>
      <c r="D5" s="230"/>
      <c r="E5" s="230" t="s">
        <v>38</v>
      </c>
      <c r="F5" s="230"/>
    </row>
    <row r="6" spans="2:6" s="123" customFormat="1" ht="15.75">
      <c r="B6" s="119" t="s">
        <v>161</v>
      </c>
      <c r="C6" s="120">
        <f>C8+C9+C10+C11+C12+C14+C15+C13</f>
        <v>34609</v>
      </c>
      <c r="D6" s="121"/>
      <c r="E6" s="122">
        <f>E8+E9+E10+E11+E12+E14+E15</f>
        <v>23368</v>
      </c>
      <c r="F6" s="121"/>
    </row>
    <row r="7" spans="2:6" ht="15.75">
      <c r="B7" s="124"/>
      <c r="C7" s="125"/>
      <c r="D7" s="126"/>
      <c r="E7" s="127"/>
      <c r="F7" s="126"/>
    </row>
    <row r="8" spans="2:6" ht="15.75">
      <c r="B8" s="124" t="s">
        <v>162</v>
      </c>
      <c r="C8" s="125">
        <f>25549</f>
        <v>25549</v>
      </c>
      <c r="D8" s="126"/>
      <c r="E8" s="127">
        <f>7296</f>
        <v>7296</v>
      </c>
      <c r="F8" s="126"/>
    </row>
    <row r="9" spans="2:6" ht="15.75">
      <c r="B9" s="124" t="s">
        <v>163</v>
      </c>
      <c r="C9" s="125">
        <f>677+326+69+527+250+9</f>
        <v>1858</v>
      </c>
      <c r="D9" s="126"/>
      <c r="E9" s="127">
        <f>719+704+466+252+803+2234+1254</f>
        <v>6432</v>
      </c>
      <c r="F9" s="126"/>
    </row>
    <row r="10" spans="2:6" ht="15.75">
      <c r="B10" s="124" t="s">
        <v>164</v>
      </c>
      <c r="C10" s="125">
        <f>120+5+1859</f>
        <v>1984</v>
      </c>
      <c r="D10" s="126"/>
      <c r="E10" s="127">
        <f>1108</f>
        <v>1108</v>
      </c>
      <c r="F10" s="126"/>
    </row>
    <row r="11" spans="2:6" ht="15.75">
      <c r="B11" s="124" t="s">
        <v>165</v>
      </c>
      <c r="C11" s="125"/>
      <c r="D11" s="126"/>
      <c r="E11" s="127">
        <f>474</f>
        <v>474</v>
      </c>
      <c r="F11" s="126"/>
    </row>
    <row r="12" spans="2:6" ht="15.75">
      <c r="B12" s="124" t="s">
        <v>166</v>
      </c>
      <c r="C12" s="125">
        <f>1161+9+164+6</f>
        <v>1340</v>
      </c>
      <c r="D12" s="126"/>
      <c r="E12" s="127">
        <f>303+132+110+10+6+2+2364</f>
        <v>2927</v>
      </c>
      <c r="F12" s="126"/>
    </row>
    <row r="13" spans="2:6" ht="15.75">
      <c r="B13" s="124" t="s">
        <v>167</v>
      </c>
      <c r="C13" s="125">
        <f>18</f>
        <v>18</v>
      </c>
      <c r="D13" s="126"/>
      <c r="E13" s="127"/>
      <c r="F13" s="126"/>
    </row>
    <row r="14" spans="2:6" ht="15.75">
      <c r="B14" s="124" t="s">
        <v>168</v>
      </c>
      <c r="C14" s="125">
        <f>93</f>
        <v>93</v>
      </c>
      <c r="D14" s="126"/>
      <c r="E14" s="127">
        <f>634</f>
        <v>634</v>
      </c>
      <c r="F14" s="126"/>
    </row>
    <row r="15" spans="2:6" ht="15.75">
      <c r="B15" s="124" t="s">
        <v>169</v>
      </c>
      <c r="C15" s="125">
        <f>5+3762</f>
        <v>3767</v>
      </c>
      <c r="D15" s="126"/>
      <c r="E15" s="127">
        <f>292+4204+1</f>
        <v>4497</v>
      </c>
      <c r="F15" s="126"/>
    </row>
    <row r="16" spans="2:6" ht="15.75">
      <c r="B16" s="124"/>
      <c r="C16" s="125"/>
      <c r="D16" s="126"/>
      <c r="E16" s="127"/>
      <c r="F16" s="126"/>
    </row>
    <row r="17" spans="2:6" s="123" customFormat="1" ht="15.75">
      <c r="B17" s="119" t="s">
        <v>170</v>
      </c>
      <c r="C17" s="120">
        <f>C19</f>
        <v>1332</v>
      </c>
      <c r="D17" s="121"/>
      <c r="E17" s="122">
        <f>E19</f>
        <v>1818</v>
      </c>
      <c r="F17" s="121"/>
    </row>
    <row r="18" spans="2:6" ht="15.75">
      <c r="B18" s="124"/>
      <c r="C18" s="125"/>
      <c r="D18" s="126"/>
      <c r="E18" s="127"/>
      <c r="F18" s="126"/>
    </row>
    <row r="19" spans="2:6" ht="15.75">
      <c r="B19" s="124" t="s">
        <v>172</v>
      </c>
      <c r="C19" s="125">
        <f>1028+15+40+50+195+4</f>
        <v>1332</v>
      </c>
      <c r="D19" s="126"/>
      <c r="E19" s="127">
        <f>9+26+357+2+55+71+1298</f>
        <v>1818</v>
      </c>
      <c r="F19" s="126"/>
    </row>
    <row r="20" spans="2:6" ht="15.75">
      <c r="B20" s="124"/>
      <c r="C20" s="125"/>
      <c r="D20" s="126"/>
      <c r="E20" s="127"/>
      <c r="F20" s="126"/>
    </row>
    <row r="21" spans="2:6" ht="15.75">
      <c r="B21" s="124"/>
      <c r="C21" s="125"/>
      <c r="D21" s="126"/>
      <c r="E21" s="127"/>
      <c r="F21" s="126"/>
    </row>
    <row r="22" spans="2:6" s="123" customFormat="1" ht="15.75">
      <c r="B22" s="119" t="s">
        <v>171</v>
      </c>
      <c r="C22" s="120">
        <f>C24+C25+C26+C27+C28+C29+C30</f>
        <v>34722</v>
      </c>
      <c r="D22" s="121"/>
      <c r="E22" s="122">
        <f>E24+E25+E26+E27+E28+E29+E30</f>
        <v>68729</v>
      </c>
      <c r="F22" s="121"/>
    </row>
    <row r="23" spans="2:6" ht="15.75">
      <c r="B23" s="124"/>
      <c r="C23" s="125"/>
      <c r="D23" s="126"/>
      <c r="E23" s="127"/>
      <c r="F23" s="126"/>
    </row>
    <row r="24" spans="2:6" ht="15.75">
      <c r="B24" s="124" t="s">
        <v>162</v>
      </c>
      <c r="C24" s="125">
        <f>20365</f>
        <v>20365</v>
      </c>
      <c r="D24" s="126"/>
      <c r="E24" s="127">
        <f>45540</f>
        <v>45540</v>
      </c>
      <c r="F24" s="126"/>
    </row>
    <row r="25" spans="2:6" ht="15.75">
      <c r="B25" s="124" t="s">
        <v>163</v>
      </c>
      <c r="C25" s="125">
        <f>6742+327+262+1281+100+17</f>
        <v>8729</v>
      </c>
      <c r="D25" s="126"/>
      <c r="E25" s="127">
        <f>57+171+2339+12+361+467+8515</f>
        <v>11922</v>
      </c>
      <c r="F25" s="126"/>
    </row>
    <row r="26" spans="2:6" ht="15.75">
      <c r="B26" s="124" t="s">
        <v>164</v>
      </c>
      <c r="C26" s="125">
        <f>3209+2+689+359+5+20+5+3+3+1+21+33</f>
        <v>4350</v>
      </c>
      <c r="D26" s="126"/>
      <c r="E26" s="127">
        <f>4+30+3+62+7+7+1+27+8+12+6+11+1925</f>
        <v>2103</v>
      </c>
      <c r="F26" s="126"/>
    </row>
    <row r="27" spans="2:6" ht="15.75">
      <c r="B27" s="124" t="s">
        <v>165</v>
      </c>
      <c r="C27" s="125">
        <f>38+608+71+36+75</f>
        <v>828</v>
      </c>
      <c r="D27" s="126"/>
      <c r="E27" s="127">
        <f>2084</f>
        <v>2084</v>
      </c>
      <c r="F27" s="126"/>
    </row>
    <row r="28" spans="2:6" ht="15.75">
      <c r="B28" s="124" t="s">
        <v>166</v>
      </c>
      <c r="C28" s="125">
        <f>8+2</f>
        <v>10</v>
      </c>
      <c r="D28" s="126"/>
      <c r="E28" s="127">
        <f>1+12</f>
        <v>13</v>
      </c>
      <c r="F28" s="126"/>
    </row>
    <row r="29" spans="2:6" ht="15.75">
      <c r="B29" s="124" t="s">
        <v>167</v>
      </c>
      <c r="C29" s="125">
        <f>349+17</f>
        <v>366</v>
      </c>
      <c r="D29" s="126"/>
      <c r="E29" s="127">
        <f>3952</f>
        <v>3952</v>
      </c>
      <c r="F29" s="126"/>
    </row>
    <row r="30" spans="2:6" ht="15.75">
      <c r="B30" s="124" t="s">
        <v>169</v>
      </c>
      <c r="C30" s="125">
        <f>67+7</f>
        <v>74</v>
      </c>
      <c r="D30" s="126"/>
      <c r="E30" s="127">
        <f>5+3080+30</f>
        <v>3115</v>
      </c>
      <c r="F30" s="126"/>
    </row>
  </sheetData>
  <sheetProtection/>
  <mergeCells count="4">
    <mergeCell ref="B2:E2"/>
    <mergeCell ref="C5:D5"/>
    <mergeCell ref="E5:F5"/>
    <mergeCell ref="D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44.140625" style="0" customWidth="1"/>
    <col min="3" max="4" width="18.28125" style="0" customWidth="1"/>
  </cols>
  <sheetData>
    <row r="1" spans="2:4" ht="15.75">
      <c r="B1" s="96"/>
      <c r="C1" s="97"/>
      <c r="D1" s="116" t="s">
        <v>92</v>
      </c>
    </row>
    <row r="2" spans="2:4" ht="15.75">
      <c r="B2" s="227" t="s">
        <v>93</v>
      </c>
      <c r="C2" s="227"/>
      <c r="D2" s="227"/>
    </row>
    <row r="5" spans="2:4" ht="15.75">
      <c r="B5" s="228" t="s">
        <v>94</v>
      </c>
      <c r="C5" s="228"/>
      <c r="D5" s="228"/>
    </row>
    <row r="6" spans="2:4" ht="15.75" thickBot="1">
      <c r="B6" s="95"/>
      <c r="C6" s="95"/>
      <c r="D6" s="95"/>
    </row>
    <row r="7" spans="2:4" ht="32.25" thickBot="1">
      <c r="B7" s="98" t="s">
        <v>36</v>
      </c>
      <c r="C7" s="99" t="s">
        <v>37</v>
      </c>
      <c r="D7" s="100" t="s">
        <v>38</v>
      </c>
    </row>
    <row r="8" spans="2:4" ht="15.75">
      <c r="B8" s="109" t="s">
        <v>95</v>
      </c>
      <c r="C8" s="101"/>
      <c r="D8" s="102">
        <v>4090</v>
      </c>
    </row>
    <row r="9" spans="2:4" ht="16.5" thickBot="1">
      <c r="B9" s="110" t="s">
        <v>96</v>
      </c>
      <c r="C9" s="103"/>
      <c r="D9" s="104">
        <v>727</v>
      </c>
    </row>
    <row r="10" spans="2:4" ht="16.5" thickBot="1">
      <c r="B10" s="105" t="s">
        <v>63</v>
      </c>
      <c r="C10" s="112"/>
      <c r="D10" s="113">
        <v>4817</v>
      </c>
    </row>
    <row r="12" spans="2:4" ht="15.75">
      <c r="B12" s="228" t="s">
        <v>97</v>
      </c>
      <c r="C12" s="228"/>
      <c r="D12" s="228"/>
    </row>
    <row r="13" spans="2:4" ht="15.75" thickBot="1">
      <c r="B13" s="95"/>
      <c r="C13" s="95"/>
      <c r="D13" s="95"/>
    </row>
    <row r="14" spans="2:4" ht="32.25" thickBot="1">
      <c r="B14" s="98" t="s">
        <v>36</v>
      </c>
      <c r="C14" s="99" t="s">
        <v>37</v>
      </c>
      <c r="D14" s="100" t="s">
        <v>38</v>
      </c>
    </row>
    <row r="15" spans="2:4" ht="15.75">
      <c r="B15" s="109" t="s">
        <v>98</v>
      </c>
      <c r="C15" s="101">
        <v>115144</v>
      </c>
      <c r="D15" s="102">
        <v>148553</v>
      </c>
    </row>
    <row r="16" spans="2:4" ht="16.5" thickBot="1">
      <c r="B16" s="111" t="s">
        <v>96</v>
      </c>
      <c r="C16" s="107">
        <v>208</v>
      </c>
      <c r="D16" s="108"/>
    </row>
    <row r="17" spans="2:4" ht="16.5" thickBot="1">
      <c r="B17" s="106" t="s">
        <v>63</v>
      </c>
      <c r="C17" s="114">
        <v>115352</v>
      </c>
      <c r="D17" s="115">
        <v>148553</v>
      </c>
    </row>
  </sheetData>
  <sheetProtection/>
  <mergeCells count="3">
    <mergeCell ref="B2:D2"/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0.9921875" style="128" customWidth="1"/>
    <col min="2" max="2" width="5.28125" style="128" customWidth="1"/>
    <col min="3" max="3" width="40.8515625" style="128" customWidth="1"/>
    <col min="4" max="4" width="9.57421875" style="128" customWidth="1"/>
    <col min="5" max="5" width="8.140625" style="128" customWidth="1"/>
    <col min="6" max="6" width="11.140625" style="128" customWidth="1"/>
    <col min="7" max="7" width="15.421875" style="128" customWidth="1"/>
    <col min="8" max="16384" width="9.140625" style="128" customWidth="1"/>
  </cols>
  <sheetData>
    <row r="1" spans="2:7" ht="15.75">
      <c r="B1" s="234" t="s">
        <v>157</v>
      </c>
      <c r="C1" s="234"/>
      <c r="D1" s="234"/>
      <c r="E1" s="234"/>
      <c r="F1" s="234"/>
      <c r="G1" s="234"/>
    </row>
    <row r="2" spans="2:7" ht="15.75">
      <c r="B2" s="235" t="s">
        <v>99</v>
      </c>
      <c r="C2" s="235"/>
      <c r="D2" s="235"/>
      <c r="E2" s="235"/>
      <c r="F2" s="235"/>
      <c r="G2" s="235"/>
    </row>
    <row r="3" spans="2:7" ht="15.75">
      <c r="B3" s="236" t="s">
        <v>100</v>
      </c>
      <c r="C3" s="236"/>
      <c r="D3" s="236"/>
      <c r="E3" s="236"/>
      <c r="F3" s="236"/>
      <c r="G3" s="236"/>
    </row>
    <row r="4" spans="2:7" ht="15.75">
      <c r="B4" s="237" t="s">
        <v>101</v>
      </c>
      <c r="C4" s="237"/>
      <c r="D4" s="237"/>
      <c r="E4" s="237"/>
      <c r="F4" s="237"/>
      <c r="G4" s="237"/>
    </row>
    <row r="5" spans="2:7" ht="15.75">
      <c r="B5" s="238" t="s">
        <v>102</v>
      </c>
      <c r="C5" s="238" t="s">
        <v>103</v>
      </c>
      <c r="D5" s="238" t="s">
        <v>104</v>
      </c>
      <c r="E5" s="239" t="s">
        <v>105</v>
      </c>
      <c r="F5" s="232" t="s">
        <v>173</v>
      </c>
      <c r="G5" s="240" t="s">
        <v>156</v>
      </c>
    </row>
    <row r="6" spans="2:7" ht="15.75">
      <c r="B6" s="238"/>
      <c r="C6" s="238"/>
      <c r="D6" s="238"/>
      <c r="E6" s="239"/>
      <c r="F6" s="233"/>
      <c r="G6" s="241"/>
    </row>
    <row r="7" spans="2:7" ht="15.75">
      <c r="B7" s="129" t="s">
        <v>106</v>
      </c>
      <c r="C7" s="130" t="s">
        <v>107</v>
      </c>
      <c r="D7" s="129" t="s">
        <v>108</v>
      </c>
      <c r="E7" s="129" t="s">
        <v>109</v>
      </c>
      <c r="F7" s="138">
        <v>16735</v>
      </c>
      <c r="G7" s="131">
        <v>9482979.74</v>
      </c>
    </row>
    <row r="8" spans="2:7" ht="15.75">
      <c r="B8" s="129" t="s">
        <v>110</v>
      </c>
      <c r="C8" s="130" t="s">
        <v>111</v>
      </c>
      <c r="D8" s="129" t="s">
        <v>108</v>
      </c>
      <c r="E8" s="129" t="s">
        <v>109</v>
      </c>
      <c r="F8" s="138">
        <v>856102</v>
      </c>
      <c r="G8" s="131">
        <v>112718421.26</v>
      </c>
    </row>
    <row r="9" spans="2:7" ht="15.75">
      <c r="B9" s="129" t="s">
        <v>112</v>
      </c>
      <c r="C9" s="130" t="s">
        <v>113</v>
      </c>
      <c r="D9" s="129" t="s">
        <v>108</v>
      </c>
      <c r="E9" s="129" t="s">
        <v>109</v>
      </c>
      <c r="F9" s="138">
        <v>25735</v>
      </c>
      <c r="G9" s="131">
        <v>26899690.27</v>
      </c>
    </row>
    <row r="10" spans="2:7" ht="15.75">
      <c r="B10" s="129" t="s">
        <v>114</v>
      </c>
      <c r="C10" s="130" t="s">
        <v>115</v>
      </c>
      <c r="D10" s="129" t="s">
        <v>108</v>
      </c>
      <c r="E10" s="129" t="s">
        <v>109</v>
      </c>
      <c r="F10" s="138">
        <v>102535</v>
      </c>
      <c r="G10" s="131">
        <v>27843549.04</v>
      </c>
    </row>
    <row r="11" spans="2:7" ht="15.75">
      <c r="B11" s="129" t="s">
        <v>116</v>
      </c>
      <c r="C11" s="130" t="s">
        <v>117</v>
      </c>
      <c r="D11" s="129" t="s">
        <v>108</v>
      </c>
      <c r="E11" s="129" t="s">
        <v>118</v>
      </c>
      <c r="F11" s="139">
        <v>764.82</v>
      </c>
      <c r="G11" s="131">
        <v>5354271.53</v>
      </c>
    </row>
    <row r="12" spans="2:7" ht="15.75">
      <c r="B12" s="129" t="s">
        <v>120</v>
      </c>
      <c r="C12" s="130" t="s">
        <v>121</v>
      </c>
      <c r="D12" s="129" t="s">
        <v>108</v>
      </c>
      <c r="E12" s="129" t="s">
        <v>109</v>
      </c>
      <c r="F12" s="138">
        <v>7918</v>
      </c>
      <c r="G12" s="131">
        <v>10445732.09</v>
      </c>
    </row>
    <row r="13" spans="2:7" ht="15.75">
      <c r="B13" s="129" t="s">
        <v>122</v>
      </c>
      <c r="C13" s="130" t="s">
        <v>123</v>
      </c>
      <c r="D13" s="129" t="s">
        <v>108</v>
      </c>
      <c r="E13" s="129" t="s">
        <v>109</v>
      </c>
      <c r="F13" s="138">
        <v>22679</v>
      </c>
      <c r="G13" s="131">
        <v>20019279.66</v>
      </c>
    </row>
    <row r="14" spans="2:7" ht="15.75">
      <c r="B14" s="129" t="s">
        <v>124</v>
      </c>
      <c r="C14" s="130" t="s">
        <v>125</v>
      </c>
      <c r="D14" s="129"/>
      <c r="E14" s="129" t="s">
        <v>126</v>
      </c>
      <c r="F14" s="138">
        <v>492</v>
      </c>
      <c r="G14" s="131">
        <v>499417.8</v>
      </c>
    </row>
    <row r="15" spans="2:7" ht="15.75">
      <c r="B15" s="129" t="s">
        <v>127</v>
      </c>
      <c r="C15" s="130" t="s">
        <v>128</v>
      </c>
      <c r="D15" s="129"/>
      <c r="E15" s="129" t="s">
        <v>109</v>
      </c>
      <c r="F15" s="138">
        <v>236</v>
      </c>
      <c r="G15" s="131">
        <v>30000</v>
      </c>
    </row>
    <row r="16" spans="2:7" ht="15.75">
      <c r="B16" s="129" t="s">
        <v>129</v>
      </c>
      <c r="C16" s="130" t="s">
        <v>130</v>
      </c>
      <c r="D16" s="129"/>
      <c r="E16" s="129" t="s">
        <v>126</v>
      </c>
      <c r="F16" s="138">
        <v>8</v>
      </c>
      <c r="G16" s="131">
        <v>48686.44</v>
      </c>
    </row>
    <row r="17" spans="2:7" ht="15.75">
      <c r="B17" s="129" t="s">
        <v>131</v>
      </c>
      <c r="C17" s="130" t="s">
        <v>132</v>
      </c>
      <c r="D17" s="129"/>
      <c r="E17" s="129" t="s">
        <v>133</v>
      </c>
      <c r="F17" s="140">
        <v>35532.231</v>
      </c>
      <c r="G17" s="131">
        <v>132444.46</v>
      </c>
    </row>
    <row r="18" spans="2:7" ht="15.75">
      <c r="B18" s="129" t="s">
        <v>134</v>
      </c>
      <c r="C18" s="130" t="s">
        <v>135</v>
      </c>
      <c r="D18" s="129" t="s">
        <v>108</v>
      </c>
      <c r="E18" s="129" t="s">
        <v>118</v>
      </c>
      <c r="F18" s="141">
        <v>134.6634</v>
      </c>
      <c r="G18" s="131">
        <v>1242402.2</v>
      </c>
    </row>
    <row r="19" spans="2:7" ht="15.75">
      <c r="B19" s="129" t="s">
        <v>136</v>
      </c>
      <c r="C19" s="130" t="s">
        <v>137</v>
      </c>
      <c r="D19" s="129" t="s">
        <v>108</v>
      </c>
      <c r="E19" s="129" t="s">
        <v>109</v>
      </c>
      <c r="F19" s="138">
        <v>2241</v>
      </c>
      <c r="G19" s="131">
        <v>3844575.83</v>
      </c>
    </row>
    <row r="20" spans="2:7" ht="15.75">
      <c r="B20" s="129" t="s">
        <v>138</v>
      </c>
      <c r="C20" s="130" t="s">
        <v>139</v>
      </c>
      <c r="D20" s="129" t="s">
        <v>108</v>
      </c>
      <c r="E20" s="129" t="s">
        <v>109</v>
      </c>
      <c r="F20" s="138">
        <v>3606</v>
      </c>
      <c r="G20" s="131">
        <v>6855533.9</v>
      </c>
    </row>
    <row r="21" spans="2:7" ht="15.75">
      <c r="B21" s="129" t="s">
        <v>140</v>
      </c>
      <c r="C21" s="130" t="s">
        <v>141</v>
      </c>
      <c r="D21" s="129" t="s">
        <v>108</v>
      </c>
      <c r="E21" s="129" t="s">
        <v>142</v>
      </c>
      <c r="F21" s="138">
        <v>3586224</v>
      </c>
      <c r="G21" s="131">
        <v>25819463.14</v>
      </c>
    </row>
    <row r="22" spans="2:7" ht="15.75">
      <c r="B22" s="129" t="s">
        <v>143</v>
      </c>
      <c r="C22" s="130" t="s">
        <v>144</v>
      </c>
      <c r="D22" s="129" t="s">
        <v>108</v>
      </c>
      <c r="E22" s="129" t="s">
        <v>118</v>
      </c>
      <c r="F22" s="141">
        <v>80.2851</v>
      </c>
      <c r="G22" s="131">
        <v>1687173.22</v>
      </c>
    </row>
    <row r="23" spans="2:7" ht="15.75">
      <c r="B23" s="129" t="s">
        <v>145</v>
      </c>
      <c r="C23" s="130" t="s">
        <v>146</v>
      </c>
      <c r="D23" s="129" t="s">
        <v>147</v>
      </c>
      <c r="E23" s="129" t="s">
        <v>126</v>
      </c>
      <c r="F23" s="138">
        <v>321</v>
      </c>
      <c r="G23" s="131">
        <v>37255.93</v>
      </c>
    </row>
    <row r="24" spans="2:7" ht="15.75">
      <c r="B24" s="129" t="s">
        <v>148</v>
      </c>
      <c r="C24" s="130" t="s">
        <v>149</v>
      </c>
      <c r="D24" s="129" t="s">
        <v>147</v>
      </c>
      <c r="E24" s="129" t="s">
        <v>109</v>
      </c>
      <c r="F24" s="138">
        <v>10696</v>
      </c>
      <c r="G24" s="131">
        <v>5505247.03</v>
      </c>
    </row>
    <row r="25" spans="2:7" ht="15.75">
      <c r="B25" s="129" t="s">
        <v>150</v>
      </c>
      <c r="C25" s="130" t="s">
        <v>151</v>
      </c>
      <c r="D25" s="129" t="s">
        <v>147</v>
      </c>
      <c r="E25" s="129" t="s">
        <v>109</v>
      </c>
      <c r="F25" s="138">
        <v>853</v>
      </c>
      <c r="G25" s="131">
        <v>86415.25</v>
      </c>
    </row>
    <row r="26" spans="2:7" ht="31.5">
      <c r="B26" s="129" t="s">
        <v>152</v>
      </c>
      <c r="C26" s="130" t="s">
        <v>153</v>
      </c>
      <c r="D26" s="129" t="s">
        <v>147</v>
      </c>
      <c r="E26" s="129" t="s">
        <v>109</v>
      </c>
      <c r="F26" s="138">
        <v>3872</v>
      </c>
      <c r="G26" s="131">
        <v>431020.34</v>
      </c>
    </row>
    <row r="27" spans="2:7" ht="15.75">
      <c r="B27" s="129" t="s">
        <v>154</v>
      </c>
      <c r="C27" s="130" t="s">
        <v>155</v>
      </c>
      <c r="D27" s="129" t="s">
        <v>147</v>
      </c>
      <c r="E27" s="129" t="s">
        <v>109</v>
      </c>
      <c r="F27" s="138">
        <v>263</v>
      </c>
      <c r="G27" s="131">
        <v>67545.76</v>
      </c>
    </row>
    <row r="28" spans="2:7" ht="15.75">
      <c r="B28" s="137" t="s">
        <v>63</v>
      </c>
      <c r="C28" s="135"/>
      <c r="D28" s="135"/>
      <c r="E28" s="135"/>
      <c r="F28" s="136"/>
      <c r="G28" s="132">
        <v>259051104.89</v>
      </c>
    </row>
    <row r="29" spans="2:7" ht="15.75">
      <c r="B29" s="133"/>
      <c r="C29" s="133"/>
      <c r="D29" s="133"/>
      <c r="E29" s="133"/>
      <c r="F29" s="133"/>
      <c r="G29" s="133"/>
    </row>
    <row r="30" ht="15.75">
      <c r="G30" s="134"/>
    </row>
    <row r="31" ht="15.75">
      <c r="G31" s="134"/>
    </row>
  </sheetData>
  <sheetProtection/>
  <mergeCells count="10">
    <mergeCell ref="F5:F6"/>
    <mergeCell ref="B1:G1"/>
    <mergeCell ref="B2:G2"/>
    <mergeCell ref="B3:G3"/>
    <mergeCell ref="B4:G4"/>
    <mergeCell ref="B5:B6"/>
    <mergeCell ref="C5:C6"/>
    <mergeCell ref="D5:D6"/>
    <mergeCell ref="E5:E6"/>
    <mergeCell ref="G5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140625" style="128" customWidth="1"/>
    <col min="2" max="2" width="36.57421875" style="128" customWidth="1"/>
    <col min="3" max="3" width="9.140625" style="128" customWidth="1"/>
    <col min="4" max="4" width="7.28125" style="128" customWidth="1"/>
    <col min="5" max="5" width="11.57421875" style="128" customWidth="1"/>
    <col min="6" max="6" width="17.421875" style="128" customWidth="1"/>
    <col min="7" max="16384" width="9.140625" style="128" customWidth="1"/>
  </cols>
  <sheetData>
    <row r="1" spans="1:6" ht="15.75">
      <c r="A1" s="245" t="s">
        <v>186</v>
      </c>
      <c r="B1" s="245"/>
      <c r="C1" s="245"/>
      <c r="D1" s="245"/>
      <c r="E1" s="245"/>
      <c r="F1" s="245"/>
    </row>
    <row r="2" spans="1:6" ht="15.75">
      <c r="A2" s="246" t="s">
        <v>174</v>
      </c>
      <c r="B2" s="246"/>
      <c r="C2" s="246"/>
      <c r="D2" s="246"/>
      <c r="E2" s="246"/>
      <c r="F2" s="246"/>
    </row>
    <row r="3" spans="1:6" ht="15.75">
      <c r="A3" s="247" t="s">
        <v>100</v>
      </c>
      <c r="B3" s="247"/>
      <c r="C3" s="247"/>
      <c r="D3" s="247"/>
      <c r="E3" s="247"/>
      <c r="F3" s="247"/>
    </row>
    <row r="4" spans="1:6" ht="15.75">
      <c r="A4" s="248" t="s">
        <v>101</v>
      </c>
      <c r="B4" s="248"/>
      <c r="C4" s="248"/>
      <c r="D4" s="248"/>
      <c r="E4" s="248"/>
      <c r="F4" s="248"/>
    </row>
    <row r="5" spans="1:6" ht="15.75">
      <c r="A5" s="249" t="s">
        <v>102</v>
      </c>
      <c r="B5" s="249" t="s">
        <v>103</v>
      </c>
      <c r="C5" s="249" t="s">
        <v>104</v>
      </c>
      <c r="D5" s="249" t="s">
        <v>105</v>
      </c>
      <c r="E5" s="250" t="s">
        <v>173</v>
      </c>
      <c r="F5" s="250" t="s">
        <v>156</v>
      </c>
    </row>
    <row r="6" spans="1:6" ht="15.75">
      <c r="A6" s="249"/>
      <c r="B6" s="249"/>
      <c r="C6" s="249"/>
      <c r="D6" s="249"/>
      <c r="E6" s="250"/>
      <c r="F6" s="250"/>
    </row>
    <row r="7" spans="1:6" ht="15.75">
      <c r="A7" s="142" t="s">
        <v>106</v>
      </c>
      <c r="B7" s="143" t="s">
        <v>175</v>
      </c>
      <c r="C7" s="142"/>
      <c r="D7" s="142" t="s">
        <v>109</v>
      </c>
      <c r="E7" s="144">
        <v>35</v>
      </c>
      <c r="F7" s="145">
        <v>10415.25</v>
      </c>
    </row>
    <row r="8" spans="1:6" ht="15.75">
      <c r="A8" s="142" t="s">
        <v>110</v>
      </c>
      <c r="B8" s="143" t="s">
        <v>121</v>
      </c>
      <c r="C8" s="142" t="s">
        <v>108</v>
      </c>
      <c r="D8" s="142" t="s">
        <v>109</v>
      </c>
      <c r="E8" s="144">
        <v>1148</v>
      </c>
      <c r="F8" s="145">
        <v>1458987.29</v>
      </c>
    </row>
    <row r="9" spans="1:6" ht="15.75">
      <c r="A9" s="142" t="s">
        <v>112</v>
      </c>
      <c r="B9" s="143" t="s">
        <v>176</v>
      </c>
      <c r="C9" s="142"/>
      <c r="D9" s="142" t="s">
        <v>109</v>
      </c>
      <c r="E9" s="144">
        <v>7</v>
      </c>
      <c r="F9" s="145">
        <v>14240.8</v>
      </c>
    </row>
    <row r="10" spans="1:6" ht="15.75">
      <c r="A10" s="142" t="s">
        <v>114</v>
      </c>
      <c r="B10" s="143" t="s">
        <v>177</v>
      </c>
      <c r="C10" s="142"/>
      <c r="D10" s="142" t="s">
        <v>118</v>
      </c>
      <c r="E10" s="146">
        <v>2539.272</v>
      </c>
      <c r="F10" s="145">
        <v>21799045.53</v>
      </c>
    </row>
    <row r="11" spans="1:6" ht="15.75">
      <c r="A11" s="142" t="s">
        <v>116</v>
      </c>
      <c r="B11" s="143" t="s">
        <v>178</v>
      </c>
      <c r="C11" s="142"/>
      <c r="D11" s="142" t="s">
        <v>109</v>
      </c>
      <c r="E11" s="144">
        <v>59</v>
      </c>
      <c r="F11" s="145">
        <v>64152.54</v>
      </c>
    </row>
    <row r="12" spans="1:6" ht="15.75">
      <c r="A12" s="142" t="s">
        <v>120</v>
      </c>
      <c r="B12" s="143" t="s">
        <v>119</v>
      </c>
      <c r="C12" s="142"/>
      <c r="D12" s="142" t="s">
        <v>118</v>
      </c>
      <c r="E12" s="147">
        <v>913.62</v>
      </c>
      <c r="F12" s="145">
        <v>8558031.46</v>
      </c>
    </row>
    <row r="13" spans="1:6" ht="15.75">
      <c r="A13" s="142" t="s">
        <v>122</v>
      </c>
      <c r="B13" s="143" t="s">
        <v>179</v>
      </c>
      <c r="C13" s="142"/>
      <c r="D13" s="142" t="s">
        <v>118</v>
      </c>
      <c r="E13" s="147">
        <v>6159.98</v>
      </c>
      <c r="F13" s="145">
        <v>58306672.88</v>
      </c>
    </row>
    <row r="14" spans="1:6" ht="31.5">
      <c r="A14" s="142" t="s">
        <v>124</v>
      </c>
      <c r="B14" s="143" t="s">
        <v>180</v>
      </c>
      <c r="C14" s="142"/>
      <c r="D14" s="142" t="s">
        <v>109</v>
      </c>
      <c r="E14" s="148"/>
      <c r="F14" s="145">
        <v>474.58</v>
      </c>
    </row>
    <row r="15" spans="1:6" ht="15.75">
      <c r="A15" s="142" t="s">
        <v>127</v>
      </c>
      <c r="B15" s="143" t="s">
        <v>181</v>
      </c>
      <c r="C15" s="142"/>
      <c r="D15" s="142" t="s">
        <v>142</v>
      </c>
      <c r="E15" s="144">
        <v>32370</v>
      </c>
      <c r="F15" s="145">
        <v>621269.51</v>
      </c>
    </row>
    <row r="16" spans="1:6" ht="15.75">
      <c r="A16" s="142" t="s">
        <v>129</v>
      </c>
      <c r="B16" s="143" t="s">
        <v>182</v>
      </c>
      <c r="C16" s="142"/>
      <c r="D16" s="142" t="s">
        <v>109</v>
      </c>
      <c r="E16" s="144">
        <v>58</v>
      </c>
      <c r="F16" s="145">
        <v>13762.71</v>
      </c>
    </row>
    <row r="17" spans="1:6" ht="15.75">
      <c r="A17" s="142" t="s">
        <v>131</v>
      </c>
      <c r="B17" s="143" t="s">
        <v>183</v>
      </c>
      <c r="C17" s="142"/>
      <c r="D17" s="142" t="s">
        <v>109</v>
      </c>
      <c r="E17" s="144">
        <v>136</v>
      </c>
      <c r="F17" s="145">
        <v>45755.93</v>
      </c>
    </row>
    <row r="18" spans="1:6" ht="15.75">
      <c r="A18" s="142" t="s">
        <v>134</v>
      </c>
      <c r="B18" s="143" t="s">
        <v>184</v>
      </c>
      <c r="C18" s="142"/>
      <c r="D18" s="142" t="s">
        <v>118</v>
      </c>
      <c r="E18" s="147">
        <v>27.78</v>
      </c>
      <c r="F18" s="145">
        <v>643627.12</v>
      </c>
    </row>
    <row r="19" spans="1:6" ht="15.75">
      <c r="A19" s="142" t="s">
        <v>136</v>
      </c>
      <c r="B19" s="143" t="s">
        <v>185</v>
      </c>
      <c r="C19" s="142"/>
      <c r="D19" s="142" t="s">
        <v>109</v>
      </c>
      <c r="E19" s="144">
        <v>15</v>
      </c>
      <c r="F19" s="145">
        <v>27457.63</v>
      </c>
    </row>
    <row r="20" spans="1:6" ht="15.75">
      <c r="A20" s="242" t="s">
        <v>63</v>
      </c>
      <c r="B20" s="243"/>
      <c r="C20" s="243"/>
      <c r="D20" s="243"/>
      <c r="E20" s="244"/>
      <c r="F20" s="150">
        <v>91563893.23</v>
      </c>
    </row>
    <row r="21" spans="1:6" ht="15.75">
      <c r="A21" s="149"/>
      <c r="B21" s="149"/>
      <c r="C21" s="149"/>
      <c r="D21" s="149"/>
      <c r="E21" s="149"/>
      <c r="F21" s="149"/>
    </row>
  </sheetData>
  <sheetProtection/>
  <mergeCells count="11">
    <mergeCell ref="A20:E20"/>
    <mergeCell ref="A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Екатерина</dc:creator>
  <cp:keywords/>
  <dc:description/>
  <cp:lastModifiedBy>user</cp:lastModifiedBy>
  <cp:lastPrinted>2012-03-27T07:46:49Z</cp:lastPrinted>
  <dcterms:created xsi:type="dcterms:W3CDTF">2012-03-22T04:32:59Z</dcterms:created>
  <dcterms:modified xsi:type="dcterms:W3CDTF">2012-03-29T09:45:43Z</dcterms:modified>
  <cp:category/>
  <cp:version/>
  <cp:contentType/>
  <cp:contentStatus/>
</cp:coreProperties>
</file>